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ropbox\Freelancer\Lion Merc Consulting\Site -Desenvolvimento\Download Site\"/>
    </mc:Choice>
  </mc:AlternateContent>
  <xr:revisionPtr revIDLastSave="0" documentId="13_ncr:1_{922037B7-F849-40DC-B298-D5E2795CAF27}" xr6:coauthVersionLast="45" xr6:coauthVersionMax="45" xr10:uidLastSave="{00000000-0000-0000-0000-000000000000}"/>
  <bookViews>
    <workbookView xWindow="-120" yWindow="-120" windowWidth="20730" windowHeight="11160" xr2:uid="{E7F161B0-47B9-4001-84AA-30DF0C02894A}"/>
  </bookViews>
  <sheets>
    <sheet name="Painel" sheetId="2" r:id="rId1"/>
    <sheet name="Analítico" sheetId="4" state="hidden" r:id="rId2"/>
    <sheet name="Dados" sheetId="1" state="hidden" r:id="rId3"/>
    <sheet name="TD" sheetId="3" state="hidden" r:id="rId4"/>
  </sheets>
  <definedNames>
    <definedName name="_xlnm._FilterDatabase" localSheetId="1" hidden="1">Analítico!$A$1:$P$1</definedName>
    <definedName name="_xlnm._FilterDatabase" localSheetId="2" hidden="1">Dados!$A$1:$D$411</definedName>
    <definedName name="SegmentaçãodeDados_TC">#N/A</definedName>
  </definedNames>
  <calcPr calcId="18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4" l="1"/>
  <c r="P43" i="4" s="1"/>
  <c r="N43" i="4"/>
  <c r="L43" i="4"/>
  <c r="K43" i="4"/>
  <c r="I43" i="4"/>
  <c r="J43" i="4" s="1"/>
  <c r="H43" i="4"/>
  <c r="F43" i="4"/>
  <c r="E43" i="4"/>
  <c r="C43" i="4"/>
  <c r="D43" i="4" s="1"/>
  <c r="B43" i="4"/>
  <c r="M43" i="4" l="1"/>
  <c r="G43" i="4"/>
  <c r="O42" i="4"/>
  <c r="N42" i="4"/>
  <c r="L42" i="4"/>
  <c r="K42" i="4"/>
  <c r="I42" i="4"/>
  <c r="H42" i="4"/>
  <c r="F42" i="4"/>
  <c r="E42" i="4"/>
  <c r="C42" i="4"/>
  <c r="B42" i="4"/>
  <c r="O41" i="4"/>
  <c r="N41" i="4"/>
  <c r="L41" i="4"/>
  <c r="K41" i="4"/>
  <c r="I41" i="4"/>
  <c r="H41" i="4"/>
  <c r="F41" i="4"/>
  <c r="E41" i="4"/>
  <c r="C41" i="4"/>
  <c r="B41" i="4"/>
  <c r="O40" i="4"/>
  <c r="N40" i="4"/>
  <c r="L40" i="4"/>
  <c r="K40" i="4"/>
  <c r="I40" i="4"/>
  <c r="H40" i="4"/>
  <c r="F40" i="4"/>
  <c r="E40" i="4"/>
  <c r="C40" i="4"/>
  <c r="B40" i="4"/>
  <c r="O39" i="4"/>
  <c r="N39" i="4"/>
  <c r="L39" i="4"/>
  <c r="K39" i="4"/>
  <c r="I39" i="4"/>
  <c r="H39" i="4"/>
  <c r="F39" i="4"/>
  <c r="E39" i="4"/>
  <c r="C39" i="4"/>
  <c r="B39" i="4"/>
  <c r="O38" i="4"/>
  <c r="N38" i="4"/>
  <c r="L38" i="4"/>
  <c r="K38" i="4"/>
  <c r="I38" i="4"/>
  <c r="H38" i="4"/>
  <c r="F38" i="4"/>
  <c r="E38" i="4"/>
  <c r="C38" i="4"/>
  <c r="B38" i="4"/>
  <c r="O37" i="4"/>
  <c r="N37" i="4"/>
  <c r="L37" i="4"/>
  <c r="K37" i="4"/>
  <c r="I37" i="4"/>
  <c r="H37" i="4"/>
  <c r="F37" i="4"/>
  <c r="E37" i="4"/>
  <c r="C37" i="4"/>
  <c r="B37" i="4"/>
  <c r="O36" i="4"/>
  <c r="N36" i="4"/>
  <c r="L36" i="4"/>
  <c r="K36" i="4"/>
  <c r="I36" i="4"/>
  <c r="H36" i="4"/>
  <c r="F36" i="4"/>
  <c r="E36" i="4"/>
  <c r="C36" i="4"/>
  <c r="B36" i="4"/>
  <c r="O35" i="4"/>
  <c r="N35" i="4"/>
  <c r="L35" i="4"/>
  <c r="K35" i="4"/>
  <c r="I35" i="4"/>
  <c r="H35" i="4"/>
  <c r="F35" i="4"/>
  <c r="E35" i="4"/>
  <c r="C35" i="4"/>
  <c r="B35" i="4"/>
  <c r="O34" i="4"/>
  <c r="N34" i="4"/>
  <c r="L34" i="4"/>
  <c r="K34" i="4"/>
  <c r="I34" i="4"/>
  <c r="H34" i="4"/>
  <c r="F34" i="4"/>
  <c r="E34" i="4"/>
  <c r="C34" i="4"/>
  <c r="B34" i="4"/>
  <c r="O33" i="4"/>
  <c r="N33" i="4"/>
  <c r="L33" i="4"/>
  <c r="K33" i="4"/>
  <c r="I33" i="4"/>
  <c r="H33" i="4"/>
  <c r="F33" i="4"/>
  <c r="E33" i="4"/>
  <c r="C33" i="4"/>
  <c r="B33" i="4"/>
  <c r="O32" i="4"/>
  <c r="N32" i="4"/>
  <c r="L32" i="4"/>
  <c r="K32" i="4"/>
  <c r="I32" i="4"/>
  <c r="H32" i="4"/>
  <c r="F32" i="4"/>
  <c r="E32" i="4"/>
  <c r="C32" i="4"/>
  <c r="B32" i="4"/>
  <c r="O31" i="4"/>
  <c r="N31" i="4"/>
  <c r="L31" i="4"/>
  <c r="K31" i="4"/>
  <c r="I31" i="4"/>
  <c r="H31" i="4"/>
  <c r="F31" i="4"/>
  <c r="E31" i="4"/>
  <c r="C31" i="4"/>
  <c r="B31" i="4"/>
  <c r="O30" i="4"/>
  <c r="N30" i="4"/>
  <c r="L30" i="4"/>
  <c r="K30" i="4"/>
  <c r="I30" i="4"/>
  <c r="H30" i="4"/>
  <c r="F30" i="4"/>
  <c r="E30" i="4"/>
  <c r="C30" i="4"/>
  <c r="B30" i="4"/>
  <c r="O29" i="4"/>
  <c r="N29" i="4"/>
  <c r="L29" i="4"/>
  <c r="K29" i="4"/>
  <c r="I29" i="4"/>
  <c r="H29" i="4"/>
  <c r="F29" i="4"/>
  <c r="E29" i="4"/>
  <c r="C29" i="4"/>
  <c r="B29" i="4"/>
  <c r="O28" i="4"/>
  <c r="N28" i="4"/>
  <c r="L28" i="4"/>
  <c r="K28" i="4"/>
  <c r="I28" i="4"/>
  <c r="H28" i="4"/>
  <c r="F28" i="4"/>
  <c r="E28" i="4"/>
  <c r="C28" i="4"/>
  <c r="B28" i="4"/>
  <c r="O27" i="4"/>
  <c r="N27" i="4"/>
  <c r="L27" i="4"/>
  <c r="K27" i="4"/>
  <c r="I27" i="4"/>
  <c r="H27" i="4"/>
  <c r="F27" i="4"/>
  <c r="E27" i="4"/>
  <c r="C27" i="4"/>
  <c r="B27" i="4"/>
  <c r="O26" i="4"/>
  <c r="N26" i="4"/>
  <c r="L26" i="4"/>
  <c r="K26" i="4"/>
  <c r="I26" i="4"/>
  <c r="H26" i="4"/>
  <c r="F26" i="4"/>
  <c r="E26" i="4"/>
  <c r="C26" i="4"/>
  <c r="B26" i="4"/>
  <c r="O25" i="4"/>
  <c r="N25" i="4"/>
  <c r="L25" i="4"/>
  <c r="K25" i="4"/>
  <c r="I25" i="4"/>
  <c r="H25" i="4"/>
  <c r="F25" i="4"/>
  <c r="E25" i="4"/>
  <c r="C25" i="4"/>
  <c r="B25" i="4"/>
  <c r="O24" i="4"/>
  <c r="N24" i="4"/>
  <c r="L24" i="4"/>
  <c r="K24" i="4"/>
  <c r="I24" i="4"/>
  <c r="H24" i="4"/>
  <c r="F24" i="4"/>
  <c r="E24" i="4"/>
  <c r="C24" i="4"/>
  <c r="B24" i="4"/>
  <c r="O23" i="4"/>
  <c r="N23" i="4"/>
  <c r="L23" i="4"/>
  <c r="K23" i="4"/>
  <c r="I23" i="4"/>
  <c r="H23" i="4"/>
  <c r="F23" i="4"/>
  <c r="E23" i="4"/>
  <c r="C23" i="4"/>
  <c r="B23" i="4"/>
  <c r="O22" i="4"/>
  <c r="N22" i="4"/>
  <c r="L22" i="4"/>
  <c r="K22" i="4"/>
  <c r="I22" i="4"/>
  <c r="H22" i="4"/>
  <c r="F22" i="4"/>
  <c r="E22" i="4"/>
  <c r="C22" i="4"/>
  <c r="B22" i="4"/>
  <c r="O21" i="4"/>
  <c r="N21" i="4"/>
  <c r="L21" i="4"/>
  <c r="K21" i="4"/>
  <c r="I21" i="4"/>
  <c r="H21" i="4"/>
  <c r="F21" i="4"/>
  <c r="E21" i="4"/>
  <c r="C21" i="4"/>
  <c r="B21" i="4"/>
  <c r="O20" i="4"/>
  <c r="N20" i="4"/>
  <c r="L20" i="4"/>
  <c r="K20" i="4"/>
  <c r="I20" i="4"/>
  <c r="H20" i="4"/>
  <c r="F20" i="4"/>
  <c r="E20" i="4"/>
  <c r="C20" i="4"/>
  <c r="B20" i="4"/>
  <c r="O19" i="4"/>
  <c r="N19" i="4"/>
  <c r="L19" i="4"/>
  <c r="K19" i="4"/>
  <c r="I19" i="4"/>
  <c r="H19" i="4"/>
  <c r="F19" i="4"/>
  <c r="E19" i="4"/>
  <c r="C19" i="4"/>
  <c r="B19" i="4"/>
  <c r="O18" i="4"/>
  <c r="N18" i="4"/>
  <c r="L18" i="4"/>
  <c r="K18" i="4"/>
  <c r="I18" i="4"/>
  <c r="H18" i="4"/>
  <c r="F18" i="4"/>
  <c r="E18" i="4"/>
  <c r="C18" i="4"/>
  <c r="B18" i="4"/>
  <c r="O17" i="4"/>
  <c r="N17" i="4"/>
  <c r="L17" i="4"/>
  <c r="K17" i="4"/>
  <c r="I17" i="4"/>
  <c r="H17" i="4"/>
  <c r="F17" i="4"/>
  <c r="E17" i="4"/>
  <c r="C17" i="4"/>
  <c r="B17" i="4"/>
  <c r="O16" i="4"/>
  <c r="N16" i="4"/>
  <c r="L16" i="4"/>
  <c r="K16" i="4"/>
  <c r="I16" i="4"/>
  <c r="H16" i="4"/>
  <c r="F16" i="4"/>
  <c r="E16" i="4"/>
  <c r="C16" i="4"/>
  <c r="B16" i="4"/>
  <c r="O15" i="4"/>
  <c r="N15" i="4"/>
  <c r="L15" i="4"/>
  <c r="K15" i="4"/>
  <c r="I15" i="4"/>
  <c r="H15" i="4"/>
  <c r="F15" i="4"/>
  <c r="E15" i="4"/>
  <c r="C15" i="4"/>
  <c r="B15" i="4"/>
  <c r="O14" i="4"/>
  <c r="N14" i="4"/>
  <c r="L14" i="4"/>
  <c r="K14" i="4"/>
  <c r="I14" i="4"/>
  <c r="H14" i="4"/>
  <c r="F14" i="4"/>
  <c r="E14" i="4"/>
  <c r="C14" i="4"/>
  <c r="B14" i="4"/>
  <c r="O13" i="4"/>
  <c r="N13" i="4"/>
  <c r="L13" i="4"/>
  <c r="K13" i="4"/>
  <c r="I13" i="4"/>
  <c r="H13" i="4"/>
  <c r="F13" i="4"/>
  <c r="E13" i="4"/>
  <c r="C13" i="4"/>
  <c r="B13" i="4"/>
  <c r="O12" i="4"/>
  <c r="N12" i="4"/>
  <c r="L12" i="4"/>
  <c r="K12" i="4"/>
  <c r="I12" i="4"/>
  <c r="H12" i="4"/>
  <c r="F12" i="4"/>
  <c r="E12" i="4"/>
  <c r="C12" i="4"/>
  <c r="B12" i="4"/>
  <c r="O11" i="4"/>
  <c r="N11" i="4"/>
  <c r="L11" i="4"/>
  <c r="K11" i="4"/>
  <c r="I11" i="4"/>
  <c r="H11" i="4"/>
  <c r="F11" i="4"/>
  <c r="E11" i="4"/>
  <c r="C11" i="4"/>
  <c r="B11" i="4"/>
  <c r="O10" i="4"/>
  <c r="N10" i="4"/>
  <c r="L10" i="4"/>
  <c r="K10" i="4"/>
  <c r="I10" i="4"/>
  <c r="H10" i="4"/>
  <c r="F10" i="4"/>
  <c r="E10" i="4"/>
  <c r="C10" i="4"/>
  <c r="B10" i="4"/>
  <c r="O9" i="4"/>
  <c r="N9" i="4"/>
  <c r="L9" i="4"/>
  <c r="K9" i="4"/>
  <c r="I9" i="4"/>
  <c r="H9" i="4"/>
  <c r="F9" i="4"/>
  <c r="E9" i="4"/>
  <c r="C9" i="4"/>
  <c r="B9" i="4"/>
  <c r="O8" i="4"/>
  <c r="N8" i="4"/>
  <c r="L8" i="4"/>
  <c r="K8" i="4"/>
  <c r="I8" i="4"/>
  <c r="H8" i="4"/>
  <c r="F8" i="4"/>
  <c r="E8" i="4"/>
  <c r="C8" i="4"/>
  <c r="B8" i="4"/>
  <c r="O7" i="4"/>
  <c r="N7" i="4"/>
  <c r="L7" i="4"/>
  <c r="K7" i="4"/>
  <c r="I7" i="4"/>
  <c r="H7" i="4"/>
  <c r="F7" i="4"/>
  <c r="E7" i="4"/>
  <c r="C7" i="4"/>
  <c r="B7" i="4"/>
  <c r="O6" i="4"/>
  <c r="N6" i="4"/>
  <c r="L6" i="4"/>
  <c r="K6" i="4"/>
  <c r="I6" i="4"/>
  <c r="H6" i="4"/>
  <c r="F6" i="4"/>
  <c r="E6" i="4"/>
  <c r="C6" i="4"/>
  <c r="B6" i="4"/>
  <c r="O5" i="4"/>
  <c r="N5" i="4"/>
  <c r="L5" i="4"/>
  <c r="K5" i="4"/>
  <c r="I5" i="4"/>
  <c r="H5" i="4"/>
  <c r="F5" i="4"/>
  <c r="E5" i="4"/>
  <c r="C5" i="4"/>
  <c r="B5" i="4"/>
  <c r="O4" i="4"/>
  <c r="N4" i="4"/>
  <c r="L4" i="4"/>
  <c r="K4" i="4"/>
  <c r="I4" i="4"/>
  <c r="H4" i="4"/>
  <c r="F4" i="4"/>
  <c r="E4" i="4"/>
  <c r="C4" i="4"/>
  <c r="B4" i="4"/>
  <c r="O3" i="4"/>
  <c r="N3" i="4"/>
  <c r="L3" i="4"/>
  <c r="K3" i="4"/>
  <c r="I3" i="4"/>
  <c r="H3" i="4"/>
  <c r="F3" i="4"/>
  <c r="E3" i="4"/>
  <c r="C3" i="4"/>
  <c r="B3" i="4"/>
  <c r="O2" i="4"/>
  <c r="N2" i="4"/>
  <c r="L2" i="4"/>
  <c r="K2" i="4"/>
  <c r="I2" i="4"/>
  <c r="H2" i="4"/>
  <c r="F2" i="4"/>
  <c r="E2" i="4"/>
  <c r="C2" i="4"/>
  <c r="B2" i="4"/>
  <c r="N26" i="3"/>
  <c r="N24" i="3"/>
  <c r="N22" i="3"/>
  <c r="N20" i="3"/>
  <c r="N18" i="3"/>
  <c r="O25" i="3"/>
  <c r="O26" i="3" s="1"/>
  <c r="N25" i="3"/>
  <c r="Q11" i="2" s="1"/>
  <c r="O23" i="3"/>
  <c r="O24" i="3" s="1"/>
  <c r="N23" i="3"/>
  <c r="Q10" i="2" s="1"/>
  <c r="O21" i="3"/>
  <c r="O22" i="3" s="1"/>
  <c r="N21" i="3"/>
  <c r="Q9" i="2" s="1"/>
  <c r="O19" i="3"/>
  <c r="O20" i="3" s="1"/>
  <c r="N19" i="3"/>
  <c r="Q8" i="2" s="1"/>
  <c r="O17" i="3"/>
  <c r="O18" i="3" s="1"/>
  <c r="N17" i="3"/>
  <c r="Q7" i="2" s="1"/>
  <c r="D61" i="1"/>
  <c r="D60" i="1"/>
  <c r="D59" i="1"/>
  <c r="D58" i="1"/>
  <c r="D57" i="1"/>
  <c r="Q19" i="2"/>
  <c r="Q18" i="2"/>
  <c r="Q17" i="2"/>
  <c r="Q16" i="2"/>
  <c r="Q15" i="2"/>
  <c r="Q13" i="3"/>
  <c r="V13" i="3" s="1"/>
  <c r="Q26" i="3" s="1"/>
  <c r="T11" i="2" s="1"/>
  <c r="P13" i="3"/>
  <c r="U13" i="3" s="1"/>
  <c r="Q24" i="3" s="1"/>
  <c r="T10" i="2" s="1"/>
  <c r="O13" i="3"/>
  <c r="T13" i="3" s="1"/>
  <c r="Q22" i="3" s="1"/>
  <c r="T9" i="2" s="1"/>
  <c r="N13" i="3"/>
  <c r="S13" i="3" s="1"/>
  <c r="Q20" i="3" s="1"/>
  <c r="T8" i="2" s="1"/>
  <c r="M13" i="3"/>
  <c r="R13" i="3" s="1"/>
  <c r="Q18" i="3" s="1"/>
  <c r="T7" i="2" s="1"/>
  <c r="J2" i="4" l="1"/>
  <c r="P2" i="4"/>
  <c r="G3" i="4"/>
  <c r="M3" i="4"/>
  <c r="D4" i="4"/>
  <c r="J4" i="4"/>
  <c r="P4" i="4"/>
  <c r="G5" i="4"/>
  <c r="M5" i="4"/>
  <c r="D6" i="4"/>
  <c r="J6" i="4"/>
  <c r="P6" i="4"/>
  <c r="G7" i="4"/>
  <c r="M7" i="4"/>
  <c r="D8" i="4"/>
  <c r="J8" i="4"/>
  <c r="P8" i="4"/>
  <c r="G9" i="4"/>
  <c r="M9" i="4"/>
  <c r="D10" i="4"/>
  <c r="J10" i="4"/>
  <c r="P10" i="4"/>
  <c r="G11" i="4"/>
  <c r="M11" i="4"/>
  <c r="D12" i="4"/>
  <c r="J12" i="4"/>
  <c r="P12" i="4"/>
  <c r="G13" i="4"/>
  <c r="M13" i="4"/>
  <c r="D14" i="4"/>
  <c r="J14" i="4"/>
  <c r="P14" i="4"/>
  <c r="G15" i="4"/>
  <c r="M15" i="4"/>
  <c r="D16" i="4"/>
  <c r="J16" i="4"/>
  <c r="P16" i="4"/>
  <c r="G17" i="4"/>
  <c r="M17" i="4"/>
  <c r="D18" i="4"/>
  <c r="J18" i="4"/>
  <c r="P18" i="4"/>
  <c r="G19" i="4"/>
  <c r="M19" i="4"/>
  <c r="D20" i="4"/>
  <c r="J20" i="4"/>
  <c r="P20" i="4"/>
  <c r="G21" i="4"/>
  <c r="M21" i="4"/>
  <c r="D22" i="4"/>
  <c r="J22" i="4"/>
  <c r="P22" i="4"/>
  <c r="G23" i="4"/>
  <c r="M23" i="4"/>
  <c r="D24" i="4"/>
  <c r="J24" i="4"/>
  <c r="P24" i="4"/>
  <c r="G25" i="4"/>
  <c r="M25" i="4"/>
  <c r="D26" i="4"/>
  <c r="J26" i="4"/>
  <c r="P26" i="4"/>
  <c r="G27" i="4"/>
  <c r="M27" i="4"/>
  <c r="D28" i="4"/>
  <c r="J28" i="4"/>
  <c r="P28" i="4"/>
  <c r="G29" i="4"/>
  <c r="M29" i="4"/>
  <c r="D30" i="4"/>
  <c r="J30" i="4"/>
  <c r="P30" i="4"/>
  <c r="G31" i="4"/>
  <c r="M31" i="4"/>
  <c r="D32" i="4"/>
  <c r="J32" i="4"/>
  <c r="P32" i="4"/>
  <c r="G33" i="4"/>
  <c r="M33" i="4"/>
  <c r="D34" i="4"/>
  <c r="J34" i="4"/>
  <c r="P34" i="4"/>
  <c r="G35" i="4"/>
  <c r="M35" i="4"/>
  <c r="D36" i="4"/>
  <c r="J36" i="4"/>
  <c r="D2" i="4"/>
  <c r="P36" i="4"/>
  <c r="G37" i="4"/>
  <c r="M37" i="4"/>
  <c r="D38" i="4"/>
  <c r="J38" i="4"/>
  <c r="P38" i="4"/>
  <c r="G39" i="4"/>
  <c r="M39" i="4"/>
  <c r="D40" i="4"/>
  <c r="J40" i="4"/>
  <c r="P40" i="4"/>
  <c r="G41" i="4"/>
  <c r="M41" i="4"/>
  <c r="D42" i="4"/>
  <c r="J42" i="4"/>
  <c r="P42" i="4"/>
  <c r="M2" i="4"/>
  <c r="P3" i="4"/>
  <c r="D5" i="4"/>
  <c r="G6" i="4"/>
  <c r="J7" i="4"/>
  <c r="M8" i="4"/>
  <c r="J9" i="4"/>
  <c r="G10" i="4"/>
  <c r="D11" i="4"/>
  <c r="P11" i="4"/>
  <c r="G12" i="4"/>
  <c r="M12" i="4"/>
  <c r="D13" i="4"/>
  <c r="J13" i="4"/>
  <c r="P13" i="4"/>
  <c r="G14" i="4"/>
  <c r="M14" i="4"/>
  <c r="D15" i="4"/>
  <c r="J15" i="4"/>
  <c r="P15" i="4"/>
  <c r="G16" i="4"/>
  <c r="M16" i="4"/>
  <c r="D17" i="4"/>
  <c r="J17" i="4"/>
  <c r="P17" i="4"/>
  <c r="G18" i="4"/>
  <c r="M18" i="4"/>
  <c r="D19" i="4"/>
  <c r="J19" i="4"/>
  <c r="P19" i="4"/>
  <c r="G20" i="4"/>
  <c r="M20" i="4"/>
  <c r="D21" i="4"/>
  <c r="J21" i="4"/>
  <c r="P21" i="4"/>
  <c r="G22" i="4"/>
  <c r="M22" i="4"/>
  <c r="D23" i="4"/>
  <c r="J23" i="4"/>
  <c r="P23" i="4"/>
  <c r="G24" i="4"/>
  <c r="M24" i="4"/>
  <c r="D25" i="4"/>
  <c r="J25" i="4"/>
  <c r="P25" i="4"/>
  <c r="G26" i="4"/>
  <c r="M26" i="4"/>
  <c r="D27" i="4"/>
  <c r="J27" i="4"/>
  <c r="P27" i="4"/>
  <c r="G28" i="4"/>
  <c r="M28" i="4"/>
  <c r="D29" i="4"/>
  <c r="J29" i="4"/>
  <c r="P29" i="4"/>
  <c r="G30" i="4"/>
  <c r="M30" i="4"/>
  <c r="D31" i="4"/>
  <c r="J31" i="4"/>
  <c r="P31" i="4"/>
  <c r="G32" i="4"/>
  <c r="M32" i="4"/>
  <c r="D33" i="4"/>
  <c r="J33" i="4"/>
  <c r="P33" i="4"/>
  <c r="G34" i="4"/>
  <c r="M34" i="4"/>
  <c r="D35" i="4"/>
  <c r="J35" i="4"/>
  <c r="P35" i="4"/>
  <c r="G36" i="4"/>
  <c r="M36" i="4"/>
  <c r="D37" i="4"/>
  <c r="J37" i="4"/>
  <c r="P37" i="4"/>
  <c r="G38" i="4"/>
  <c r="M38" i="4"/>
  <c r="D39" i="4"/>
  <c r="J39" i="4"/>
  <c r="P39" i="4"/>
  <c r="G40" i="4"/>
  <c r="M40" i="4"/>
  <c r="D41" i="4"/>
  <c r="J41" i="4"/>
  <c r="P41" i="4"/>
  <c r="G42" i="4"/>
  <c r="M42" i="4"/>
  <c r="D3" i="4"/>
  <c r="G4" i="4"/>
  <c r="J5" i="4"/>
  <c r="M6" i="4"/>
  <c r="P7" i="4"/>
  <c r="D9" i="4"/>
  <c r="P9" i="4"/>
  <c r="M10" i="4"/>
  <c r="J11" i="4"/>
  <c r="G2" i="4"/>
  <c r="J3" i="4"/>
  <c r="M4" i="4"/>
  <c r="P5" i="4"/>
  <c r="D7" i="4"/>
  <c r="G8" i="4"/>
  <c r="R7" i="2"/>
  <c r="R11" i="2"/>
  <c r="R10" i="2"/>
  <c r="R8" i="2"/>
  <c r="R9" i="2"/>
  <c r="P22" i="3"/>
  <c r="S9" i="2" s="1"/>
  <c r="P26" i="3"/>
  <c r="S11" i="2" s="1"/>
  <c r="P18" i="3"/>
  <c r="S7" i="2" s="1"/>
  <c r="P20" i="3"/>
  <c r="S8" i="2" s="1"/>
  <c r="P24" i="3"/>
  <c r="S10" i="2" s="1"/>
  <c r="V5" i="3"/>
  <c r="U5" i="3"/>
  <c r="T5" i="3"/>
  <c r="S5" i="3"/>
  <c r="R5" i="3"/>
  <c r="Q5" i="3"/>
  <c r="P5" i="3"/>
  <c r="O5" i="3"/>
  <c r="N5" i="3"/>
  <c r="M5" i="3"/>
  <c r="D360" i="1"/>
  <c r="D359" i="1"/>
  <c r="D358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71" i="1"/>
  <c r="D170" i="1"/>
  <c r="D169" i="1"/>
  <c r="D168" i="1"/>
  <c r="D167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21" i="1"/>
  <c r="D120" i="1"/>
  <c r="D119" i="1"/>
  <c r="D118" i="1"/>
  <c r="D117" i="1"/>
  <c r="D76" i="1"/>
  <c r="D75" i="1"/>
  <c r="D74" i="1"/>
  <c r="D73" i="1"/>
  <c r="D72" i="1"/>
  <c r="D66" i="1"/>
  <c r="D65" i="1"/>
  <c r="D64" i="1"/>
  <c r="D63" i="1"/>
  <c r="D62" i="1"/>
  <c r="D41" i="1"/>
  <c r="D40" i="1"/>
  <c r="D39" i="1"/>
  <c r="D38" i="1"/>
  <c r="D37" i="1"/>
  <c r="D36" i="1"/>
  <c r="D35" i="1"/>
  <c r="D34" i="1"/>
  <c r="D33" i="1"/>
  <c r="D32" i="1"/>
  <c r="T7" i="3" l="1"/>
  <c r="R17" i="2" s="1"/>
  <c r="S17" i="2" s="1"/>
  <c r="U8" i="3"/>
  <c r="R8" i="3"/>
  <c r="V8" i="3"/>
  <c r="T8" i="3"/>
  <c r="S8" i="3"/>
  <c r="U7" i="3"/>
  <c r="R18" i="2" s="1"/>
  <c r="S18" i="2" s="1"/>
  <c r="R7" i="3"/>
  <c r="R15" i="2" s="1"/>
  <c r="S15" i="2" s="1"/>
  <c r="V7" i="3"/>
  <c r="R19" i="2" s="1"/>
  <c r="S19" i="2" s="1"/>
  <c r="S7" i="3"/>
  <c r="R16" i="2" s="1"/>
  <c r="S16" i="2" s="1"/>
</calcChain>
</file>

<file path=xl/sharedStrings.xml><?xml version="1.0" encoding="utf-8"?>
<sst xmlns="http://schemas.openxmlformats.org/spreadsheetml/2006/main" count="979" uniqueCount="92">
  <si>
    <t>TC</t>
  </si>
  <si>
    <t>A</t>
  </si>
  <si>
    <t>B</t>
  </si>
  <si>
    <t>C</t>
  </si>
  <si>
    <t>D</t>
  </si>
  <si>
    <t>E</t>
  </si>
  <si>
    <t>Ponto</t>
  </si>
  <si>
    <t>Ano</t>
  </si>
  <si>
    <t>Espessura (mm)</t>
  </si>
  <si>
    <t>Rótulos de Linha</t>
  </si>
  <si>
    <t>Soma de Espessura (mm)</t>
  </si>
  <si>
    <t>-</t>
  </si>
  <si>
    <t>Média Espessura por ponto / ano</t>
  </si>
  <si>
    <t>var (mm)</t>
  </si>
  <si>
    <t>var (%)</t>
  </si>
  <si>
    <t>Projeção</t>
  </si>
  <si>
    <t>Var (%)</t>
  </si>
  <si>
    <t>Var Média (%)</t>
  </si>
  <si>
    <t>Farol</t>
  </si>
  <si>
    <t>Proj. A</t>
  </si>
  <si>
    <t>Proj. B</t>
  </si>
  <si>
    <t>Proj. C</t>
  </si>
  <si>
    <t>Proj. D</t>
  </si>
  <si>
    <t>Proj. E</t>
  </si>
  <si>
    <t>2019 (mm)</t>
  </si>
  <si>
    <t>Medido</t>
  </si>
  <si>
    <t>2020 (mm)</t>
  </si>
  <si>
    <t>2021 (mm)</t>
  </si>
  <si>
    <t>2022 (mm)</t>
  </si>
  <si>
    <t xml:space="preserve"> Análise de Desgaste por Ponto</t>
  </si>
  <si>
    <t xml:space="preserve"> Projeção de Desgate por Ponto</t>
  </si>
  <si>
    <t>Farol Verde: Var (%) abaixo da Var Média (%)</t>
  </si>
  <si>
    <t>Farol Amarelo: Var (%) acima da Var Média (%) em até 50%</t>
  </si>
  <si>
    <t>Farol Vermelho: Var (%) acima de 50% da Var Média (%)</t>
  </si>
  <si>
    <t>A (2019)</t>
  </si>
  <si>
    <t>A (2020)</t>
  </si>
  <si>
    <t>A (Var %)</t>
  </si>
  <si>
    <t>B (2019)</t>
  </si>
  <si>
    <t>B (2020)</t>
  </si>
  <si>
    <t>B (Var %)</t>
  </si>
  <si>
    <t>C (2019)</t>
  </si>
  <si>
    <t>C (2020)</t>
  </si>
  <si>
    <t>C (Var %)</t>
  </si>
  <si>
    <t>D (2019)</t>
  </si>
  <si>
    <t>D (2020)</t>
  </si>
  <si>
    <t>D (Var %)</t>
  </si>
  <si>
    <t>E (2019)</t>
  </si>
  <si>
    <t>E (2020)</t>
  </si>
  <si>
    <t>E (Var %)</t>
  </si>
  <si>
    <t>TR 1</t>
  </si>
  <si>
    <t>TR 2</t>
  </si>
  <si>
    <t>TR 3</t>
  </si>
  <si>
    <t>TR 4</t>
  </si>
  <si>
    <t>TR 5</t>
  </si>
  <si>
    <t>TR 6</t>
  </si>
  <si>
    <t>TR 7</t>
  </si>
  <si>
    <t>TR 8</t>
  </si>
  <si>
    <t>TR 9</t>
  </si>
  <si>
    <t>TR 10</t>
  </si>
  <si>
    <t>TR 11</t>
  </si>
  <si>
    <t>TR 12</t>
  </si>
  <si>
    <t>TR 13</t>
  </si>
  <si>
    <t>TR 14</t>
  </si>
  <si>
    <t>TR 15</t>
  </si>
  <si>
    <t>TR 16</t>
  </si>
  <si>
    <t>TR 17</t>
  </si>
  <si>
    <t>TR 18</t>
  </si>
  <si>
    <t>TR 19</t>
  </si>
  <si>
    <t>TR 20</t>
  </si>
  <si>
    <t>TR 21</t>
  </si>
  <si>
    <t>TR 22</t>
  </si>
  <si>
    <t>TR 23</t>
  </si>
  <si>
    <t>TR 24</t>
  </si>
  <si>
    <t>TR 25</t>
  </si>
  <si>
    <t>TR 26</t>
  </si>
  <si>
    <t>TR 27</t>
  </si>
  <si>
    <t>TR 28</t>
  </si>
  <si>
    <t>TR 29</t>
  </si>
  <si>
    <t>TR 30</t>
  </si>
  <si>
    <t>TR 31</t>
  </si>
  <si>
    <t>TR 32</t>
  </si>
  <si>
    <t>TR 33</t>
  </si>
  <si>
    <t>TR 34</t>
  </si>
  <si>
    <t>TR 35</t>
  </si>
  <si>
    <t>TR 36</t>
  </si>
  <si>
    <t>TR 37</t>
  </si>
  <si>
    <t>TR 38</t>
  </si>
  <si>
    <t>TR 39</t>
  </si>
  <si>
    <t>TR 40</t>
  </si>
  <si>
    <t>TR 41</t>
  </si>
  <si>
    <t>TR 42</t>
  </si>
  <si>
    <t>PAINEL - INSPEÇÃO TRANSPORTADORES - 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</si>
</sst>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0" fillId="10" borderId="0" xfId="0" applyFill="1" applyAlignment="1">
      <alignment horizontal="center"/>
    </xf>
    <xf numFmtId="166" fontId="0" fillId="10" borderId="0" xfId="1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166" fontId="0" fillId="11" borderId="0" xfId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166" fontId="0" fillId="12" borderId="0" xfId="1" applyNumberFormat="1" applyFont="1" applyFill="1" applyAlignment="1">
      <alignment horizontal="center"/>
    </xf>
    <xf numFmtId="0" fontId="0" fillId="13" borderId="0" xfId="0" applyFill="1" applyAlignment="1">
      <alignment horizontal="center"/>
    </xf>
    <xf numFmtId="166" fontId="0" fillId="13" borderId="0" xfId="1" applyNumberFormat="1" applyFont="1" applyFill="1" applyAlignment="1">
      <alignment horizontal="center"/>
    </xf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center"/>
      <protection hidden="1"/>
    </xf>
    <xf numFmtId="165" fontId="4" fillId="0" borderId="5" xfId="0" applyNumberFormat="1" applyFont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165" fontId="4" fillId="4" borderId="0" xfId="0" applyNumberFormat="1" applyFont="1" applyFill="1" applyBorder="1" applyAlignment="1" applyProtection="1">
      <alignment horizontal="center"/>
      <protection hidden="1"/>
    </xf>
    <xf numFmtId="165" fontId="4" fillId="4" borderId="5" xfId="0" applyNumberFormat="1" applyFont="1" applyFill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165" fontId="4" fillId="0" borderId="7" xfId="0" applyNumberFormat="1" applyFont="1" applyBorder="1" applyAlignment="1" applyProtection="1">
      <alignment horizontal="center"/>
      <protection hidden="1"/>
    </xf>
    <xf numFmtId="165" fontId="4" fillId="0" borderId="8" xfId="0" applyNumberFormat="1" applyFont="1" applyBorder="1" applyAlignment="1" applyProtection="1">
      <alignment horizontal="center"/>
      <protection hidden="1"/>
    </xf>
    <xf numFmtId="0" fontId="6" fillId="2" borderId="1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166" fontId="4" fillId="0" borderId="0" xfId="1" applyNumberFormat="1" applyFont="1" applyBorder="1" applyAlignment="1" applyProtection="1">
      <alignment horizontal="center"/>
      <protection hidden="1"/>
    </xf>
    <xf numFmtId="9" fontId="0" fillId="0" borderId="5" xfId="0" applyNumberFormat="1" applyBorder="1" applyAlignment="1" applyProtection="1">
      <alignment horizontal="center"/>
      <protection hidden="1"/>
    </xf>
    <xf numFmtId="166" fontId="4" fillId="4" borderId="0" xfId="1" applyNumberFormat="1" applyFont="1" applyFill="1" applyBorder="1" applyAlignment="1" applyProtection="1">
      <alignment horizontal="center"/>
      <protection hidden="1"/>
    </xf>
    <xf numFmtId="9" fontId="0" fillId="4" borderId="5" xfId="0" applyNumberForma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66" fontId="4" fillId="0" borderId="7" xfId="1" applyNumberFormat="1" applyFont="1" applyBorder="1" applyAlignment="1" applyProtection="1">
      <alignment horizontal="center"/>
      <protection hidden="1"/>
    </xf>
    <xf numFmtId="9" fontId="0" fillId="0" borderId="8" xfId="0" applyNumberFormat="1" applyBorder="1" applyAlignment="1" applyProtection="1">
      <alignment horizontal="center"/>
      <protection hidden="1"/>
    </xf>
    <xf numFmtId="9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65" fontId="0" fillId="13" borderId="0" xfId="0" applyNumberFormat="1" applyFill="1" applyAlignment="1">
      <alignment horizontal="center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0" fillId="0" borderId="0" xfId="0" pivotButton="1" applyProtection="1">
      <protection hidden="1"/>
    </xf>
    <xf numFmtId="0" fontId="0" fillId="0" borderId="0" xfId="0" pivotButton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6" fontId="0" fillId="0" borderId="0" xfId="1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</cellXfs>
  <cellStyles count="2">
    <cellStyle name="Normal" xfId="0" builtinId="0"/>
    <cellStyle name="Porcentagem" xfId="1" builtinId="5"/>
  </cellStyles>
  <dxfs count="7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18269812462191E-2"/>
          <c:y val="0.22135704122174296"/>
          <c:w val="0.94676346037507564"/>
          <c:h val="0.57742229500273912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TD!$B$4:$F$4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TD!$B$5:$F$5</c:f>
              <c:numCache>
                <c:formatCode>#,##0.0</c:formatCode>
                <c:ptCount val="5"/>
                <c:pt idx="0">
                  <c:v>12.2</c:v>
                </c:pt>
                <c:pt idx="1">
                  <c:v>12.1</c:v>
                </c:pt>
                <c:pt idx="2">
                  <c:v>12.2</c:v>
                </c:pt>
                <c:pt idx="3">
                  <c:v>12.2</c:v>
                </c:pt>
                <c:pt idx="4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6-4969-BFD3-E24EF4062273}"/>
            </c:ext>
          </c:extLst>
        </c:ser>
        <c:ser>
          <c:idx val="1"/>
          <c:order val="1"/>
          <c:tx>
            <c:v>2020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TD!$B$4:$F$4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TD!$G$5:$K$5</c:f>
              <c:numCache>
                <c:formatCode>#,##0.0</c:formatCode>
                <c:ptCount val="5"/>
                <c:pt idx="0">
                  <c:v>11.9</c:v>
                </c:pt>
                <c:pt idx="1">
                  <c:v>11.5</c:v>
                </c:pt>
                <c:pt idx="2">
                  <c:v>11.5</c:v>
                </c:pt>
                <c:pt idx="3">
                  <c:v>11.4</c:v>
                </c:pt>
                <c:pt idx="4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6-4969-BFD3-E24EF4062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8458080"/>
        <c:axId val="2048047104"/>
      </c:barChart>
      <c:catAx>
        <c:axId val="20984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48047104"/>
        <c:crosses val="autoZero"/>
        <c:auto val="1"/>
        <c:lblAlgn val="ctr"/>
        <c:lblOffset val="100"/>
        <c:noMultiLvlLbl val="0"/>
      </c:catAx>
      <c:valAx>
        <c:axId val="2048047104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098458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9347689273647424"/>
          <c:y val="4.360828962787703E-2"/>
          <c:w val="0.19340226118144072"/>
          <c:h val="0.139230862171505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2</xdr:row>
      <xdr:rowOff>104773</xdr:rowOff>
    </xdr:from>
    <xdr:to>
      <xdr:col>5</xdr:col>
      <xdr:colOff>323850</xdr:colOff>
      <xdr:row>23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C">
              <a:extLst>
                <a:ext uri="{FF2B5EF4-FFF2-40B4-BE49-F238E27FC236}">
                  <a16:creationId xmlns:a16="http://schemas.microsoft.com/office/drawing/2014/main" id="{25475B14-B818-4908-84F7-B2BB705E62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7" y="381000"/>
              <a:ext cx="3286123" cy="38861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400049</xdr:colOff>
      <xdr:row>4</xdr:row>
      <xdr:rowOff>47625</xdr:rowOff>
    </xdr:from>
    <xdr:to>
      <xdr:col>13</xdr:col>
      <xdr:colOff>200712</xdr:colOff>
      <xdr:row>11</xdr:row>
      <xdr:rowOff>161925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1EFECAB0-D1DA-4A47-8B2D-B15C793E37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13" t="6512" r="916" b="3244"/>
        <a:stretch/>
      </xdr:blipFill>
      <xdr:spPr>
        <a:xfrm>
          <a:off x="3952874" y="647700"/>
          <a:ext cx="4277413" cy="1447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504824</xdr:colOff>
      <xdr:row>12</xdr:row>
      <xdr:rowOff>9525</xdr:rowOff>
    </xdr:from>
    <xdr:to>
      <xdr:col>14</xdr:col>
      <xdr:colOff>85724</xdr:colOff>
      <xdr:row>20</xdr:row>
      <xdr:rowOff>180974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D1170F13-0AF7-4ACB-8415-5CEEB5540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20</xdr:row>
      <xdr:rowOff>19050</xdr:rowOff>
    </xdr:from>
    <xdr:to>
      <xdr:col>14</xdr:col>
      <xdr:colOff>161925</xdr:colOff>
      <xdr:row>24</xdr:row>
      <xdr:rowOff>85725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F32E8B8-5272-4017-B8D0-60E4200FFA23}"/>
            </a:ext>
          </a:extLst>
        </xdr:cNvPr>
        <xdr:cNvSpPr txBox="1"/>
      </xdr:nvSpPr>
      <xdr:spPr>
        <a:xfrm>
          <a:off x="3600450" y="3733800"/>
          <a:ext cx="52006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pt-BR" sz="900" b="1">
              <a:ln>
                <a:noFill/>
              </a:ln>
              <a:solidFill>
                <a:schemeClr val="bg1">
                  <a:lumMod val="50000"/>
                </a:schemeClr>
              </a:solidFill>
            </a:rPr>
            <a:t>*Var (%)</a:t>
          </a:r>
          <a:r>
            <a:rPr lang="pt-BR" sz="900" b="1" baseline="0">
              <a:ln>
                <a:noFill/>
              </a:ln>
              <a:solidFill>
                <a:schemeClr val="bg1">
                  <a:lumMod val="50000"/>
                </a:schemeClr>
              </a:solidFill>
            </a:rPr>
            <a:t>: </a:t>
          </a:r>
          <a:r>
            <a:rPr lang="pt-BR" sz="900" baseline="0">
              <a:ln>
                <a:noFill/>
              </a:ln>
              <a:solidFill>
                <a:schemeClr val="bg1">
                  <a:lumMod val="50000"/>
                </a:schemeClr>
              </a:solidFill>
            </a:rPr>
            <a:t>variação entre a medida de 2020 e a medida de 2019 (por ponto) do TC selecionado.</a:t>
          </a:r>
        </a:p>
        <a:p>
          <a:r>
            <a:rPr lang="pt-BR" sz="900" b="1" baseline="0">
              <a:ln>
                <a:noFill/>
              </a:ln>
              <a:solidFill>
                <a:schemeClr val="bg1">
                  <a:lumMod val="50000"/>
                </a:schemeClr>
              </a:solidFill>
            </a:rPr>
            <a:t>*Var Média (%): </a:t>
          </a:r>
          <a:r>
            <a:rPr lang="pt-BR" sz="900" baseline="0">
              <a:ln>
                <a:noFill/>
              </a:ln>
              <a:solidFill>
                <a:schemeClr val="bg1">
                  <a:lumMod val="50000"/>
                </a:schemeClr>
              </a:solidFill>
            </a:rPr>
            <a:t>variação média entre as medidas de 2020 e 2019 (por ponto), considerando todos os TC's.</a:t>
          </a:r>
        </a:p>
        <a:p>
          <a:r>
            <a:rPr lang="pt-BR" sz="900" b="1" baseline="0">
              <a:ln>
                <a:noFill/>
              </a:ln>
              <a:solidFill>
                <a:schemeClr val="bg1">
                  <a:lumMod val="50000"/>
                </a:schemeClr>
              </a:solidFill>
            </a:rPr>
            <a:t>*Pontos sem medida: </a:t>
          </a:r>
          <a:r>
            <a:rPr lang="pt-BR" sz="900" baseline="0">
              <a:ln>
                <a:noFill/>
              </a:ln>
              <a:solidFill>
                <a:schemeClr val="bg1">
                  <a:lumMod val="50000"/>
                </a:schemeClr>
              </a:solidFill>
            </a:rPr>
            <a:t>devido a troca do TC após medição de 2019 ou dificuldade de acesso ao TC.</a:t>
          </a:r>
          <a:endParaRPr lang="pt-BR" sz="900">
            <a:ln>
              <a:noFill/>
            </a:ln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206041</xdr:colOff>
      <xdr:row>3</xdr:row>
      <xdr:rowOff>0</xdr:rowOff>
    </xdr:from>
    <xdr:to>
      <xdr:col>13</xdr:col>
      <xdr:colOff>346409</xdr:colOff>
      <xdr:row>4</xdr:row>
      <xdr:rowOff>0</xdr:rowOff>
    </xdr:to>
    <xdr:sp macro="" textlink="">
      <xdr:nvSpPr>
        <xdr:cNvPr id="19" name="Retângulo 18">
          <a:extLst>
            <a:ext uri="{FF2B5EF4-FFF2-40B4-BE49-F238E27FC236}">
              <a16:creationId xmlns:a16="http://schemas.microsoft.com/office/drawing/2014/main" id="{B04F451E-F80E-4EB2-A167-ED063E236167}"/>
            </a:ext>
          </a:extLst>
        </xdr:cNvPr>
        <xdr:cNvSpPr/>
      </xdr:nvSpPr>
      <xdr:spPr>
        <a:xfrm>
          <a:off x="3758866" y="409575"/>
          <a:ext cx="4617118" cy="190500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Medições</a:t>
          </a:r>
          <a:r>
            <a:rPr lang="pt-BR" sz="1100" b="1" baseline="0">
              <a:solidFill>
                <a:schemeClr val="bg1"/>
              </a:solidFill>
            </a:rPr>
            <a:t> por Ponto (2019 e 2020) - Espessura em mm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o" refreshedDate="44211.462282754626" createdVersion="6" refreshedVersion="6" minRefreshableVersion="3" recordCount="420" xr:uid="{7307FA26-AA16-46CE-B43B-BA0CCA79DE5F}">
  <cacheSource type="worksheet">
    <worksheetSource ref="A1:D421" sheet="Dados"/>
  </cacheSource>
  <cacheFields count="4">
    <cacheField name="TC" numFmtId="0">
      <sharedItems count="84">
        <s v="TR 1"/>
        <s v="TR 2"/>
        <s v="TR 3"/>
        <s v="TR 4"/>
        <s v="TR 5"/>
        <s v="TR 6"/>
        <s v="TR 7"/>
        <s v="TR 8"/>
        <s v="TR 9"/>
        <s v="TR 10"/>
        <s v="TR 11"/>
        <s v="TR 12"/>
        <s v="TR 13"/>
        <s v="TR 14"/>
        <s v="TR 15"/>
        <s v="TR 16"/>
        <s v="TR 17"/>
        <s v="TR 18"/>
        <s v="TR 19"/>
        <s v="TR 20"/>
        <s v="TR 21"/>
        <s v="TR 22"/>
        <s v="TR 23"/>
        <s v="TR 24"/>
        <s v="TR 25"/>
        <s v="TR 26"/>
        <s v="TR 27"/>
        <s v="TR 28"/>
        <s v="TR 29"/>
        <s v="TR 30"/>
        <s v="TR 31"/>
        <s v="TR 32"/>
        <s v="TR 33"/>
        <s v="TR 34"/>
        <s v="TR 35"/>
        <s v="TR 36"/>
        <s v="TR 37"/>
        <s v="TR 38"/>
        <s v="TR 39"/>
        <s v="TR 40"/>
        <s v="TR 41"/>
        <s v="TR 42"/>
        <s v="TCG 03" u="1"/>
        <s v="TCG 17" u="1"/>
        <s v="TCG 05" u="1"/>
        <s v="TCG 06" u="1"/>
        <s v="TGG 04" u="1"/>
        <s v="TCG 07" u="1"/>
        <s v="TCG 08" u="1"/>
        <s v="TCG 15/16" u="1"/>
        <s v="TCG 09" u="1"/>
        <s v="TC BOOM CN1" u="1"/>
        <s v="TCG 30" u="1"/>
        <s v="TCG 18/19" u="1"/>
        <s v="TCG 31" u="1"/>
        <s v="TCG 32" u="1"/>
        <s v="TC2 CN3" u="1"/>
        <s v="TC BOOM CN2" u="1"/>
        <s v="TCG 46" u="1"/>
        <s v="TCG 2" u="1"/>
        <s v="TCG 33" u="1"/>
        <s v="TCG 47" u="1"/>
        <s v="TCG 20" u="1"/>
        <s v="TCG 34" u="1"/>
        <s v="TCG 48" u="1"/>
        <s v="TCG 35" u="1"/>
        <s v="TCG 22" u="1"/>
        <s v="TC 19" u="1"/>
        <s v="TCG 1" u="1"/>
        <s v="TCG 23" u="1"/>
        <s v="TCG 37" u="1"/>
        <s v="TCG 10" u="1"/>
        <s v="TCG 24" u="1"/>
        <s v="TCG 38" u="1"/>
        <s v="TGG 36" u="1"/>
        <s v="TCG 11" u="1"/>
        <s v="TCG 25" u="1"/>
        <s v="TCG 39" u="1"/>
        <s v="TCG 12" u="1"/>
        <s v="TC 18" u="1"/>
        <s v="TCG 26" u="1"/>
        <s v="TCG 13" u="1"/>
        <s v="TCG 27" u="1"/>
        <s v="CN3 TC1" u="1"/>
      </sharedItems>
    </cacheField>
    <cacheField name="Ponto" numFmtId="0">
      <sharedItems count="5">
        <s v="A"/>
        <s v="B"/>
        <s v="C"/>
        <s v="D"/>
        <s v="E"/>
      </sharedItems>
    </cacheField>
    <cacheField name="Ano" numFmtId="0">
      <sharedItems containsSemiMixedTypes="0" containsString="0" containsNumber="1" containsInteger="1" minValue="2019" maxValue="2020" count="2">
        <n v="2019"/>
        <n v="2020"/>
      </sharedItems>
    </cacheField>
    <cacheField name="Espessura (mm)" numFmtId="164">
      <sharedItems containsMixedTypes="1" containsNumber="1" minValue="6.1" maxValue="14.4"/>
    </cacheField>
  </cacheFields>
  <extLst>
    <ext xmlns:x14="http://schemas.microsoft.com/office/spreadsheetml/2009/9/main" uri="{725AE2AE-9491-48be-B2B4-4EB974FC3084}">
      <x14:pivotCacheDefinition pivotCacheId="78130933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x v="0"/>
    <x v="0"/>
    <x v="0"/>
    <n v="11.2"/>
  </r>
  <r>
    <x v="0"/>
    <x v="1"/>
    <x v="0"/>
    <n v="10.7"/>
  </r>
  <r>
    <x v="0"/>
    <x v="2"/>
    <x v="0"/>
    <n v="10.5"/>
  </r>
  <r>
    <x v="0"/>
    <x v="3"/>
    <x v="0"/>
    <n v="10.7"/>
  </r>
  <r>
    <x v="0"/>
    <x v="4"/>
    <x v="0"/>
    <n v="11.2"/>
  </r>
  <r>
    <x v="1"/>
    <x v="0"/>
    <x v="0"/>
    <n v="12.2"/>
  </r>
  <r>
    <x v="1"/>
    <x v="1"/>
    <x v="0"/>
    <n v="12.1"/>
  </r>
  <r>
    <x v="1"/>
    <x v="2"/>
    <x v="0"/>
    <n v="12.2"/>
  </r>
  <r>
    <x v="1"/>
    <x v="3"/>
    <x v="0"/>
    <n v="12.2"/>
  </r>
  <r>
    <x v="1"/>
    <x v="4"/>
    <x v="0"/>
    <n v="12.3"/>
  </r>
  <r>
    <x v="2"/>
    <x v="0"/>
    <x v="0"/>
    <n v="11.1"/>
  </r>
  <r>
    <x v="2"/>
    <x v="1"/>
    <x v="0"/>
    <n v="11"/>
  </r>
  <r>
    <x v="2"/>
    <x v="2"/>
    <x v="0"/>
    <n v="11"/>
  </r>
  <r>
    <x v="2"/>
    <x v="3"/>
    <x v="0"/>
    <n v="11"/>
  </r>
  <r>
    <x v="2"/>
    <x v="4"/>
    <x v="0"/>
    <n v="11.2"/>
  </r>
  <r>
    <x v="3"/>
    <x v="0"/>
    <x v="0"/>
    <n v="11.5"/>
  </r>
  <r>
    <x v="3"/>
    <x v="1"/>
    <x v="0"/>
    <n v="10.7"/>
  </r>
  <r>
    <x v="3"/>
    <x v="2"/>
    <x v="0"/>
    <n v="10.5"/>
  </r>
  <r>
    <x v="3"/>
    <x v="3"/>
    <x v="0"/>
    <n v="10.6"/>
  </r>
  <r>
    <x v="3"/>
    <x v="4"/>
    <x v="0"/>
    <n v="11.3"/>
  </r>
  <r>
    <x v="4"/>
    <x v="0"/>
    <x v="0"/>
    <n v="11.9"/>
  </r>
  <r>
    <x v="4"/>
    <x v="1"/>
    <x v="0"/>
    <n v="11.6"/>
  </r>
  <r>
    <x v="4"/>
    <x v="2"/>
    <x v="0"/>
    <n v="11.7"/>
  </r>
  <r>
    <x v="4"/>
    <x v="3"/>
    <x v="0"/>
    <n v="11.9"/>
  </r>
  <r>
    <x v="4"/>
    <x v="4"/>
    <x v="0"/>
    <n v="12"/>
  </r>
  <r>
    <x v="5"/>
    <x v="0"/>
    <x v="0"/>
    <n v="12.1"/>
  </r>
  <r>
    <x v="5"/>
    <x v="1"/>
    <x v="0"/>
    <n v="11.4"/>
  </r>
  <r>
    <x v="5"/>
    <x v="2"/>
    <x v="0"/>
    <n v="10.8"/>
  </r>
  <r>
    <x v="5"/>
    <x v="3"/>
    <x v="0"/>
    <n v="10.9"/>
  </r>
  <r>
    <x v="5"/>
    <x v="4"/>
    <x v="0"/>
    <n v="11.9"/>
  </r>
  <r>
    <x v="6"/>
    <x v="0"/>
    <x v="0"/>
    <s v="-"/>
  </r>
  <r>
    <x v="6"/>
    <x v="1"/>
    <x v="0"/>
    <s v="-"/>
  </r>
  <r>
    <x v="6"/>
    <x v="2"/>
    <x v="0"/>
    <s v="-"/>
  </r>
  <r>
    <x v="6"/>
    <x v="3"/>
    <x v="0"/>
    <s v="-"/>
  </r>
  <r>
    <x v="6"/>
    <x v="4"/>
    <x v="0"/>
    <s v="-"/>
  </r>
  <r>
    <x v="7"/>
    <x v="0"/>
    <x v="0"/>
    <s v="-"/>
  </r>
  <r>
    <x v="7"/>
    <x v="1"/>
    <x v="0"/>
    <s v="-"/>
  </r>
  <r>
    <x v="7"/>
    <x v="2"/>
    <x v="0"/>
    <s v="-"/>
  </r>
  <r>
    <x v="7"/>
    <x v="3"/>
    <x v="0"/>
    <s v="-"/>
  </r>
  <r>
    <x v="7"/>
    <x v="4"/>
    <x v="0"/>
    <s v="-"/>
  </r>
  <r>
    <x v="8"/>
    <x v="0"/>
    <x v="0"/>
    <n v="11.5"/>
  </r>
  <r>
    <x v="8"/>
    <x v="1"/>
    <x v="0"/>
    <n v="10.7"/>
  </r>
  <r>
    <x v="8"/>
    <x v="2"/>
    <x v="0"/>
    <n v="10.5"/>
  </r>
  <r>
    <x v="8"/>
    <x v="3"/>
    <x v="0"/>
    <n v="10.6"/>
  </r>
  <r>
    <x v="8"/>
    <x v="4"/>
    <x v="0"/>
    <n v="11.3"/>
  </r>
  <r>
    <x v="9"/>
    <x v="0"/>
    <x v="0"/>
    <n v="12.2"/>
  </r>
  <r>
    <x v="9"/>
    <x v="1"/>
    <x v="0"/>
    <n v="12.3"/>
  </r>
  <r>
    <x v="9"/>
    <x v="2"/>
    <x v="0"/>
    <n v="12.3"/>
  </r>
  <r>
    <x v="9"/>
    <x v="3"/>
    <x v="0"/>
    <n v="12.2"/>
  </r>
  <r>
    <x v="9"/>
    <x v="4"/>
    <x v="0"/>
    <n v="12.3"/>
  </r>
  <r>
    <x v="10"/>
    <x v="0"/>
    <x v="0"/>
    <n v="11.6"/>
  </r>
  <r>
    <x v="10"/>
    <x v="1"/>
    <x v="0"/>
    <n v="11.4"/>
  </r>
  <r>
    <x v="10"/>
    <x v="2"/>
    <x v="0"/>
    <n v="11.4"/>
  </r>
  <r>
    <x v="10"/>
    <x v="3"/>
    <x v="0"/>
    <n v="11.4"/>
  </r>
  <r>
    <x v="10"/>
    <x v="4"/>
    <x v="0"/>
    <n v="11.6"/>
  </r>
  <r>
    <x v="11"/>
    <x v="0"/>
    <x v="0"/>
    <s v="-"/>
  </r>
  <r>
    <x v="11"/>
    <x v="1"/>
    <x v="0"/>
    <s v="-"/>
  </r>
  <r>
    <x v="11"/>
    <x v="2"/>
    <x v="0"/>
    <s v="-"/>
  </r>
  <r>
    <x v="11"/>
    <x v="3"/>
    <x v="0"/>
    <s v="-"/>
  </r>
  <r>
    <x v="11"/>
    <x v="4"/>
    <x v="0"/>
    <s v="-"/>
  </r>
  <r>
    <x v="12"/>
    <x v="0"/>
    <x v="0"/>
    <s v="-"/>
  </r>
  <r>
    <x v="12"/>
    <x v="1"/>
    <x v="0"/>
    <s v="-"/>
  </r>
  <r>
    <x v="12"/>
    <x v="2"/>
    <x v="0"/>
    <s v="-"/>
  </r>
  <r>
    <x v="12"/>
    <x v="3"/>
    <x v="0"/>
    <s v="-"/>
  </r>
  <r>
    <x v="12"/>
    <x v="4"/>
    <x v="0"/>
    <s v="-"/>
  </r>
  <r>
    <x v="13"/>
    <x v="0"/>
    <x v="0"/>
    <n v="12.5"/>
  </r>
  <r>
    <x v="13"/>
    <x v="1"/>
    <x v="0"/>
    <n v="12.4"/>
  </r>
  <r>
    <x v="13"/>
    <x v="2"/>
    <x v="0"/>
    <n v="11.7"/>
  </r>
  <r>
    <x v="13"/>
    <x v="3"/>
    <x v="0"/>
    <n v="11.6"/>
  </r>
  <r>
    <x v="13"/>
    <x v="4"/>
    <x v="0"/>
    <n v="11.4"/>
  </r>
  <r>
    <x v="14"/>
    <x v="0"/>
    <x v="0"/>
    <s v="-"/>
  </r>
  <r>
    <x v="14"/>
    <x v="1"/>
    <x v="0"/>
    <s v="-"/>
  </r>
  <r>
    <x v="14"/>
    <x v="2"/>
    <x v="0"/>
    <s v="-"/>
  </r>
  <r>
    <x v="14"/>
    <x v="3"/>
    <x v="0"/>
    <s v="-"/>
  </r>
  <r>
    <x v="14"/>
    <x v="4"/>
    <x v="0"/>
    <s v="-"/>
  </r>
  <r>
    <x v="15"/>
    <x v="0"/>
    <x v="0"/>
    <n v="8.6"/>
  </r>
  <r>
    <x v="15"/>
    <x v="1"/>
    <x v="0"/>
    <n v="9.6999999999999993"/>
  </r>
  <r>
    <x v="15"/>
    <x v="2"/>
    <x v="0"/>
    <n v="9.3000000000000007"/>
  </r>
  <r>
    <x v="15"/>
    <x v="3"/>
    <x v="0"/>
    <n v="9.8000000000000007"/>
  </r>
  <r>
    <x v="15"/>
    <x v="4"/>
    <x v="0"/>
    <n v="10.1"/>
  </r>
  <r>
    <x v="16"/>
    <x v="0"/>
    <x v="0"/>
    <n v="13.2"/>
  </r>
  <r>
    <x v="16"/>
    <x v="1"/>
    <x v="0"/>
    <n v="12.8"/>
  </r>
  <r>
    <x v="16"/>
    <x v="2"/>
    <x v="0"/>
    <n v="12.5"/>
  </r>
  <r>
    <x v="16"/>
    <x v="3"/>
    <x v="0"/>
    <n v="12.8"/>
  </r>
  <r>
    <x v="16"/>
    <x v="4"/>
    <x v="0"/>
    <n v="12.9"/>
  </r>
  <r>
    <x v="17"/>
    <x v="0"/>
    <x v="0"/>
    <n v="10.3"/>
  </r>
  <r>
    <x v="17"/>
    <x v="1"/>
    <x v="0"/>
    <n v="10.6"/>
  </r>
  <r>
    <x v="17"/>
    <x v="2"/>
    <x v="0"/>
    <n v="10.4"/>
  </r>
  <r>
    <x v="17"/>
    <x v="3"/>
    <x v="0"/>
    <n v="10.199999999999999"/>
  </r>
  <r>
    <x v="17"/>
    <x v="4"/>
    <x v="0"/>
    <n v="9.6"/>
  </r>
  <r>
    <x v="18"/>
    <x v="0"/>
    <x v="0"/>
    <n v="8.8000000000000007"/>
  </r>
  <r>
    <x v="18"/>
    <x v="1"/>
    <x v="0"/>
    <n v="9.3000000000000007"/>
  </r>
  <r>
    <x v="18"/>
    <x v="2"/>
    <x v="0"/>
    <n v="9.1"/>
  </r>
  <r>
    <x v="18"/>
    <x v="3"/>
    <x v="0"/>
    <n v="8.9"/>
  </r>
  <r>
    <x v="18"/>
    <x v="4"/>
    <x v="0"/>
    <n v="9.1999999999999993"/>
  </r>
  <r>
    <x v="19"/>
    <x v="0"/>
    <x v="0"/>
    <n v="9.6"/>
  </r>
  <r>
    <x v="19"/>
    <x v="1"/>
    <x v="0"/>
    <n v="9.8000000000000007"/>
  </r>
  <r>
    <x v="19"/>
    <x v="2"/>
    <x v="0"/>
    <n v="9.4"/>
  </r>
  <r>
    <x v="19"/>
    <x v="3"/>
    <x v="0"/>
    <n v="10.1"/>
  </r>
  <r>
    <x v="19"/>
    <x v="4"/>
    <x v="0"/>
    <n v="10.3"/>
  </r>
  <r>
    <x v="20"/>
    <x v="0"/>
    <x v="0"/>
    <n v="10.9"/>
  </r>
  <r>
    <x v="20"/>
    <x v="1"/>
    <x v="0"/>
    <n v="10.6"/>
  </r>
  <r>
    <x v="20"/>
    <x v="2"/>
    <x v="0"/>
    <n v="10.3"/>
  </r>
  <r>
    <x v="20"/>
    <x v="3"/>
    <x v="0"/>
    <n v="10.4"/>
  </r>
  <r>
    <x v="20"/>
    <x v="4"/>
    <x v="0"/>
    <n v="10.7"/>
  </r>
  <r>
    <x v="21"/>
    <x v="0"/>
    <x v="0"/>
    <n v="10.1"/>
  </r>
  <r>
    <x v="21"/>
    <x v="1"/>
    <x v="0"/>
    <n v="9.8000000000000007"/>
  </r>
  <r>
    <x v="21"/>
    <x v="2"/>
    <x v="0"/>
    <n v="9.8000000000000007"/>
  </r>
  <r>
    <x v="21"/>
    <x v="3"/>
    <x v="0"/>
    <n v="10"/>
  </r>
  <r>
    <x v="21"/>
    <x v="4"/>
    <x v="0"/>
    <n v="9.6999999999999993"/>
  </r>
  <r>
    <x v="22"/>
    <x v="0"/>
    <x v="0"/>
    <n v="12.4"/>
  </r>
  <r>
    <x v="22"/>
    <x v="1"/>
    <x v="0"/>
    <n v="10.9"/>
  </r>
  <r>
    <x v="22"/>
    <x v="2"/>
    <x v="0"/>
    <n v="10.6"/>
  </r>
  <r>
    <x v="22"/>
    <x v="3"/>
    <x v="0"/>
    <n v="12.1"/>
  </r>
  <r>
    <x v="22"/>
    <x v="4"/>
    <x v="0"/>
    <n v="12.3"/>
  </r>
  <r>
    <x v="23"/>
    <x v="0"/>
    <x v="0"/>
    <s v="-"/>
  </r>
  <r>
    <x v="23"/>
    <x v="1"/>
    <x v="0"/>
    <s v="-"/>
  </r>
  <r>
    <x v="23"/>
    <x v="2"/>
    <x v="0"/>
    <s v="-"/>
  </r>
  <r>
    <x v="23"/>
    <x v="3"/>
    <x v="0"/>
    <s v="-"/>
  </r>
  <r>
    <x v="23"/>
    <x v="4"/>
    <x v="0"/>
    <s v="-"/>
  </r>
  <r>
    <x v="24"/>
    <x v="0"/>
    <x v="0"/>
    <n v="11.7"/>
  </r>
  <r>
    <x v="24"/>
    <x v="1"/>
    <x v="0"/>
    <n v="11.7"/>
  </r>
  <r>
    <x v="24"/>
    <x v="2"/>
    <x v="0"/>
    <n v="11.9"/>
  </r>
  <r>
    <x v="24"/>
    <x v="3"/>
    <x v="0"/>
    <n v="12.2"/>
  </r>
  <r>
    <x v="24"/>
    <x v="4"/>
    <x v="0"/>
    <n v="12.4"/>
  </r>
  <r>
    <x v="25"/>
    <x v="0"/>
    <x v="0"/>
    <n v="10.8"/>
  </r>
  <r>
    <x v="25"/>
    <x v="1"/>
    <x v="0"/>
    <n v="9.9"/>
  </r>
  <r>
    <x v="25"/>
    <x v="2"/>
    <x v="0"/>
    <n v="8.9"/>
  </r>
  <r>
    <x v="25"/>
    <x v="3"/>
    <x v="0"/>
    <n v="8.8000000000000007"/>
  </r>
  <r>
    <x v="25"/>
    <x v="4"/>
    <x v="0"/>
    <n v="8.9"/>
  </r>
  <r>
    <x v="26"/>
    <x v="0"/>
    <x v="0"/>
    <n v="9.6"/>
  </r>
  <r>
    <x v="26"/>
    <x v="1"/>
    <x v="0"/>
    <n v="9.6999999999999993"/>
  </r>
  <r>
    <x v="26"/>
    <x v="2"/>
    <x v="0"/>
    <n v="9.6"/>
  </r>
  <r>
    <x v="26"/>
    <x v="3"/>
    <x v="0"/>
    <n v="9.6999999999999993"/>
  </r>
  <r>
    <x v="26"/>
    <x v="4"/>
    <x v="0"/>
    <n v="9.8000000000000007"/>
  </r>
  <r>
    <x v="27"/>
    <x v="0"/>
    <x v="0"/>
    <s v="-"/>
  </r>
  <r>
    <x v="27"/>
    <x v="1"/>
    <x v="0"/>
    <s v="-"/>
  </r>
  <r>
    <x v="27"/>
    <x v="2"/>
    <x v="0"/>
    <s v="-"/>
  </r>
  <r>
    <x v="27"/>
    <x v="3"/>
    <x v="0"/>
    <s v="-"/>
  </r>
  <r>
    <x v="27"/>
    <x v="4"/>
    <x v="0"/>
    <s v="-"/>
  </r>
  <r>
    <x v="28"/>
    <x v="0"/>
    <x v="0"/>
    <s v="-"/>
  </r>
  <r>
    <x v="28"/>
    <x v="1"/>
    <x v="0"/>
    <s v="-"/>
  </r>
  <r>
    <x v="28"/>
    <x v="2"/>
    <x v="0"/>
    <s v="-"/>
  </r>
  <r>
    <x v="28"/>
    <x v="3"/>
    <x v="0"/>
    <s v="-"/>
  </r>
  <r>
    <x v="28"/>
    <x v="4"/>
    <x v="0"/>
    <s v="-"/>
  </r>
  <r>
    <x v="29"/>
    <x v="0"/>
    <x v="0"/>
    <s v="-"/>
  </r>
  <r>
    <x v="29"/>
    <x v="1"/>
    <x v="0"/>
    <s v="-"/>
  </r>
  <r>
    <x v="29"/>
    <x v="2"/>
    <x v="0"/>
    <s v="-"/>
  </r>
  <r>
    <x v="29"/>
    <x v="3"/>
    <x v="0"/>
    <s v="-"/>
  </r>
  <r>
    <x v="29"/>
    <x v="4"/>
    <x v="0"/>
    <s v="-"/>
  </r>
  <r>
    <x v="30"/>
    <x v="0"/>
    <x v="0"/>
    <s v="-"/>
  </r>
  <r>
    <x v="30"/>
    <x v="1"/>
    <x v="0"/>
    <s v="-"/>
  </r>
  <r>
    <x v="30"/>
    <x v="2"/>
    <x v="0"/>
    <s v="-"/>
  </r>
  <r>
    <x v="30"/>
    <x v="3"/>
    <x v="0"/>
    <s v="-"/>
  </r>
  <r>
    <x v="30"/>
    <x v="4"/>
    <x v="0"/>
    <s v="-"/>
  </r>
  <r>
    <x v="31"/>
    <x v="0"/>
    <x v="0"/>
    <s v="-"/>
  </r>
  <r>
    <x v="31"/>
    <x v="1"/>
    <x v="0"/>
    <s v="-"/>
  </r>
  <r>
    <x v="31"/>
    <x v="2"/>
    <x v="0"/>
    <s v="-"/>
  </r>
  <r>
    <x v="31"/>
    <x v="3"/>
    <x v="0"/>
    <s v="-"/>
  </r>
  <r>
    <x v="31"/>
    <x v="4"/>
    <x v="0"/>
    <s v="-"/>
  </r>
  <r>
    <x v="32"/>
    <x v="0"/>
    <x v="0"/>
    <n v="9.1"/>
  </r>
  <r>
    <x v="32"/>
    <x v="1"/>
    <x v="0"/>
    <n v="9.1"/>
  </r>
  <r>
    <x v="32"/>
    <x v="2"/>
    <x v="0"/>
    <n v="9.1"/>
  </r>
  <r>
    <x v="32"/>
    <x v="3"/>
    <x v="0"/>
    <n v="9"/>
  </r>
  <r>
    <x v="32"/>
    <x v="4"/>
    <x v="0"/>
    <n v="9"/>
  </r>
  <r>
    <x v="33"/>
    <x v="0"/>
    <x v="0"/>
    <s v="-"/>
  </r>
  <r>
    <x v="33"/>
    <x v="1"/>
    <x v="0"/>
    <s v="-"/>
  </r>
  <r>
    <x v="33"/>
    <x v="2"/>
    <x v="0"/>
    <s v="-"/>
  </r>
  <r>
    <x v="33"/>
    <x v="3"/>
    <x v="0"/>
    <s v="-"/>
  </r>
  <r>
    <x v="33"/>
    <x v="4"/>
    <x v="0"/>
    <s v="-"/>
  </r>
  <r>
    <x v="34"/>
    <x v="0"/>
    <x v="0"/>
    <n v="9.9"/>
  </r>
  <r>
    <x v="34"/>
    <x v="1"/>
    <x v="0"/>
    <n v="9.6999999999999993"/>
  </r>
  <r>
    <x v="34"/>
    <x v="2"/>
    <x v="0"/>
    <n v="10"/>
  </r>
  <r>
    <x v="34"/>
    <x v="3"/>
    <x v="0"/>
    <n v="9.8000000000000007"/>
  </r>
  <r>
    <x v="34"/>
    <x v="4"/>
    <x v="0"/>
    <n v="9.8000000000000007"/>
  </r>
  <r>
    <x v="35"/>
    <x v="0"/>
    <x v="0"/>
    <n v="12.6"/>
  </r>
  <r>
    <x v="35"/>
    <x v="1"/>
    <x v="0"/>
    <n v="12.6"/>
  </r>
  <r>
    <x v="35"/>
    <x v="2"/>
    <x v="0"/>
    <n v="12.5"/>
  </r>
  <r>
    <x v="35"/>
    <x v="3"/>
    <x v="0"/>
    <n v="12.5"/>
  </r>
  <r>
    <x v="35"/>
    <x v="4"/>
    <x v="0"/>
    <n v="12.7"/>
  </r>
  <r>
    <x v="36"/>
    <x v="0"/>
    <x v="0"/>
    <n v="13.4"/>
  </r>
  <r>
    <x v="36"/>
    <x v="1"/>
    <x v="0"/>
    <n v="13.1"/>
  </r>
  <r>
    <x v="36"/>
    <x v="2"/>
    <x v="0"/>
    <n v="13"/>
  </r>
  <r>
    <x v="36"/>
    <x v="3"/>
    <x v="0"/>
    <n v="13"/>
  </r>
  <r>
    <x v="36"/>
    <x v="4"/>
    <x v="0"/>
    <n v="13.2"/>
  </r>
  <r>
    <x v="37"/>
    <x v="0"/>
    <x v="0"/>
    <n v="13.6"/>
  </r>
  <r>
    <x v="37"/>
    <x v="1"/>
    <x v="0"/>
    <n v="13.5"/>
  </r>
  <r>
    <x v="37"/>
    <x v="2"/>
    <x v="0"/>
    <n v="13.5"/>
  </r>
  <r>
    <x v="37"/>
    <x v="3"/>
    <x v="0"/>
    <n v="13.6"/>
  </r>
  <r>
    <x v="37"/>
    <x v="4"/>
    <x v="0"/>
    <n v="13.6"/>
  </r>
  <r>
    <x v="38"/>
    <x v="0"/>
    <x v="0"/>
    <s v="-"/>
  </r>
  <r>
    <x v="38"/>
    <x v="1"/>
    <x v="0"/>
    <s v="-"/>
  </r>
  <r>
    <x v="38"/>
    <x v="2"/>
    <x v="0"/>
    <s v="-"/>
  </r>
  <r>
    <x v="38"/>
    <x v="3"/>
    <x v="0"/>
    <s v="-"/>
  </r>
  <r>
    <x v="38"/>
    <x v="4"/>
    <x v="0"/>
    <s v="-"/>
  </r>
  <r>
    <x v="39"/>
    <x v="0"/>
    <x v="0"/>
    <s v="-"/>
  </r>
  <r>
    <x v="39"/>
    <x v="1"/>
    <x v="0"/>
    <s v="-"/>
  </r>
  <r>
    <x v="39"/>
    <x v="2"/>
    <x v="0"/>
    <s v="-"/>
  </r>
  <r>
    <x v="39"/>
    <x v="3"/>
    <x v="0"/>
    <s v="-"/>
  </r>
  <r>
    <x v="39"/>
    <x v="4"/>
    <x v="0"/>
    <s v="-"/>
  </r>
  <r>
    <x v="40"/>
    <x v="0"/>
    <x v="0"/>
    <s v="-"/>
  </r>
  <r>
    <x v="40"/>
    <x v="1"/>
    <x v="0"/>
    <s v="-"/>
  </r>
  <r>
    <x v="40"/>
    <x v="2"/>
    <x v="0"/>
    <s v="-"/>
  </r>
  <r>
    <x v="40"/>
    <x v="3"/>
    <x v="0"/>
    <s v="-"/>
  </r>
  <r>
    <x v="40"/>
    <x v="4"/>
    <x v="0"/>
    <s v="-"/>
  </r>
  <r>
    <x v="0"/>
    <x v="0"/>
    <x v="1"/>
    <n v="10.4"/>
  </r>
  <r>
    <x v="0"/>
    <x v="1"/>
    <x v="1"/>
    <n v="10.6"/>
  </r>
  <r>
    <x v="0"/>
    <x v="2"/>
    <x v="1"/>
    <n v="10.199999999999999"/>
  </r>
  <r>
    <x v="0"/>
    <x v="3"/>
    <x v="1"/>
    <n v="10.199999999999999"/>
  </r>
  <r>
    <x v="0"/>
    <x v="4"/>
    <x v="1"/>
    <n v="10.1"/>
  </r>
  <r>
    <x v="1"/>
    <x v="0"/>
    <x v="1"/>
    <n v="11.9"/>
  </r>
  <r>
    <x v="1"/>
    <x v="1"/>
    <x v="1"/>
    <n v="11.5"/>
  </r>
  <r>
    <x v="1"/>
    <x v="2"/>
    <x v="1"/>
    <n v="11.5"/>
  </r>
  <r>
    <x v="1"/>
    <x v="3"/>
    <x v="1"/>
    <n v="11.4"/>
  </r>
  <r>
    <x v="1"/>
    <x v="4"/>
    <x v="1"/>
    <n v="11.7"/>
  </r>
  <r>
    <x v="2"/>
    <x v="0"/>
    <x v="1"/>
    <n v="10.3"/>
  </r>
  <r>
    <x v="2"/>
    <x v="1"/>
    <x v="1"/>
    <n v="9"/>
  </r>
  <r>
    <x v="2"/>
    <x v="2"/>
    <x v="1"/>
    <n v="8.3000000000000007"/>
  </r>
  <r>
    <x v="2"/>
    <x v="3"/>
    <x v="1"/>
    <n v="8.6"/>
  </r>
  <r>
    <x v="2"/>
    <x v="4"/>
    <x v="1"/>
    <n v="10.6"/>
  </r>
  <r>
    <x v="3"/>
    <x v="0"/>
    <x v="1"/>
    <n v="10.4"/>
  </r>
  <r>
    <x v="3"/>
    <x v="1"/>
    <x v="1"/>
    <n v="10.3"/>
  </r>
  <r>
    <x v="3"/>
    <x v="2"/>
    <x v="1"/>
    <n v="10"/>
  </r>
  <r>
    <x v="3"/>
    <x v="3"/>
    <x v="1"/>
    <n v="10.3"/>
  </r>
  <r>
    <x v="3"/>
    <x v="4"/>
    <x v="1"/>
    <n v="11"/>
  </r>
  <r>
    <x v="4"/>
    <x v="0"/>
    <x v="1"/>
    <n v="10.7"/>
  </r>
  <r>
    <x v="4"/>
    <x v="1"/>
    <x v="1"/>
    <n v="10.5"/>
  </r>
  <r>
    <x v="4"/>
    <x v="2"/>
    <x v="1"/>
    <n v="10.5"/>
  </r>
  <r>
    <x v="4"/>
    <x v="3"/>
    <x v="1"/>
    <n v="9.3000000000000007"/>
  </r>
  <r>
    <x v="4"/>
    <x v="4"/>
    <x v="1"/>
    <n v="9.8000000000000007"/>
  </r>
  <r>
    <x v="5"/>
    <x v="0"/>
    <x v="1"/>
    <n v="10.8"/>
  </r>
  <r>
    <x v="5"/>
    <x v="1"/>
    <x v="1"/>
    <n v="10.3"/>
  </r>
  <r>
    <x v="5"/>
    <x v="2"/>
    <x v="1"/>
    <n v="10.6"/>
  </r>
  <r>
    <x v="5"/>
    <x v="3"/>
    <x v="1"/>
    <n v="10.4"/>
  </r>
  <r>
    <x v="5"/>
    <x v="4"/>
    <x v="1"/>
    <n v="10.7"/>
  </r>
  <r>
    <x v="6"/>
    <x v="0"/>
    <x v="1"/>
    <n v="13.1"/>
  </r>
  <r>
    <x v="6"/>
    <x v="1"/>
    <x v="1"/>
    <n v="13.1"/>
  </r>
  <r>
    <x v="6"/>
    <x v="2"/>
    <x v="1"/>
    <n v="13.1"/>
  </r>
  <r>
    <x v="6"/>
    <x v="3"/>
    <x v="1"/>
    <n v="13.2"/>
  </r>
  <r>
    <x v="6"/>
    <x v="4"/>
    <x v="1"/>
    <n v="13.2"/>
  </r>
  <r>
    <x v="7"/>
    <x v="0"/>
    <x v="1"/>
    <n v="11.8"/>
  </r>
  <r>
    <x v="7"/>
    <x v="1"/>
    <x v="1"/>
    <n v="11.7"/>
  </r>
  <r>
    <x v="7"/>
    <x v="2"/>
    <x v="1"/>
    <n v="11.5"/>
  </r>
  <r>
    <x v="7"/>
    <x v="3"/>
    <x v="1"/>
    <n v="11.5"/>
  </r>
  <r>
    <x v="7"/>
    <x v="4"/>
    <x v="1"/>
    <n v="11.6"/>
  </r>
  <r>
    <x v="8"/>
    <x v="0"/>
    <x v="1"/>
    <n v="11.2"/>
  </r>
  <r>
    <x v="8"/>
    <x v="1"/>
    <x v="1"/>
    <n v="10.3"/>
  </r>
  <r>
    <x v="8"/>
    <x v="2"/>
    <x v="1"/>
    <n v="9.1999999999999993"/>
  </r>
  <r>
    <x v="8"/>
    <x v="3"/>
    <x v="1"/>
    <n v="9.1999999999999993"/>
  </r>
  <r>
    <x v="8"/>
    <x v="4"/>
    <x v="1"/>
    <n v="9.6999999999999993"/>
  </r>
  <r>
    <x v="9"/>
    <x v="0"/>
    <x v="1"/>
    <n v="12"/>
  </r>
  <r>
    <x v="9"/>
    <x v="1"/>
    <x v="1"/>
    <n v="9.1999999999999993"/>
  </r>
  <r>
    <x v="9"/>
    <x v="2"/>
    <x v="1"/>
    <n v="9.8000000000000007"/>
  </r>
  <r>
    <x v="9"/>
    <x v="3"/>
    <x v="1"/>
    <n v="10.8"/>
  </r>
  <r>
    <x v="9"/>
    <x v="4"/>
    <x v="1"/>
    <n v="11.9"/>
  </r>
  <r>
    <x v="10"/>
    <x v="0"/>
    <x v="1"/>
    <n v="11.4"/>
  </r>
  <r>
    <x v="10"/>
    <x v="1"/>
    <x v="1"/>
    <n v="11.1"/>
  </r>
  <r>
    <x v="10"/>
    <x v="2"/>
    <x v="1"/>
    <n v="10.9"/>
  </r>
  <r>
    <x v="10"/>
    <x v="3"/>
    <x v="1"/>
    <n v="11.1"/>
  </r>
  <r>
    <x v="10"/>
    <x v="4"/>
    <x v="1"/>
    <n v="11.3"/>
  </r>
  <r>
    <x v="11"/>
    <x v="0"/>
    <x v="1"/>
    <n v="11.3"/>
  </r>
  <r>
    <x v="11"/>
    <x v="1"/>
    <x v="1"/>
    <n v="10.8"/>
  </r>
  <r>
    <x v="11"/>
    <x v="2"/>
    <x v="1"/>
    <n v="10.8"/>
  </r>
  <r>
    <x v="11"/>
    <x v="3"/>
    <x v="1"/>
    <n v="10.7"/>
  </r>
  <r>
    <x v="11"/>
    <x v="4"/>
    <x v="1"/>
    <n v="11.1"/>
  </r>
  <r>
    <x v="12"/>
    <x v="0"/>
    <x v="1"/>
    <n v="11.4"/>
  </r>
  <r>
    <x v="12"/>
    <x v="1"/>
    <x v="1"/>
    <n v="11.2"/>
  </r>
  <r>
    <x v="12"/>
    <x v="2"/>
    <x v="1"/>
    <n v="10.8"/>
  </r>
  <r>
    <x v="12"/>
    <x v="3"/>
    <x v="1"/>
    <n v="10.6"/>
  </r>
  <r>
    <x v="12"/>
    <x v="4"/>
    <x v="1"/>
    <n v="11"/>
  </r>
  <r>
    <x v="13"/>
    <x v="0"/>
    <x v="1"/>
    <n v="11.5"/>
  </r>
  <r>
    <x v="13"/>
    <x v="1"/>
    <x v="1"/>
    <n v="8.1999999999999993"/>
  </r>
  <r>
    <x v="13"/>
    <x v="2"/>
    <x v="1"/>
    <n v="7.9"/>
  </r>
  <r>
    <x v="13"/>
    <x v="3"/>
    <x v="1"/>
    <n v="7.6"/>
  </r>
  <r>
    <x v="13"/>
    <x v="4"/>
    <x v="1"/>
    <n v="11.2"/>
  </r>
  <r>
    <x v="14"/>
    <x v="0"/>
    <x v="1"/>
    <n v="12.6"/>
  </r>
  <r>
    <x v="14"/>
    <x v="1"/>
    <x v="1"/>
    <n v="12.5"/>
  </r>
  <r>
    <x v="14"/>
    <x v="2"/>
    <x v="1"/>
    <n v="12.5"/>
  </r>
  <r>
    <x v="14"/>
    <x v="3"/>
    <x v="1"/>
    <n v="12.5"/>
  </r>
  <r>
    <x v="14"/>
    <x v="4"/>
    <x v="1"/>
    <n v="12.5"/>
  </r>
  <r>
    <x v="15"/>
    <x v="0"/>
    <x v="1"/>
    <n v="8.1999999999999993"/>
  </r>
  <r>
    <x v="15"/>
    <x v="1"/>
    <x v="1"/>
    <n v="8.3000000000000007"/>
  </r>
  <r>
    <x v="15"/>
    <x v="2"/>
    <x v="1"/>
    <n v="8.6"/>
  </r>
  <r>
    <x v="15"/>
    <x v="3"/>
    <x v="1"/>
    <n v="9.3000000000000007"/>
  </r>
  <r>
    <x v="15"/>
    <x v="4"/>
    <x v="1"/>
    <n v="9.5"/>
  </r>
  <r>
    <x v="16"/>
    <x v="0"/>
    <x v="1"/>
    <n v="12.7"/>
  </r>
  <r>
    <x v="16"/>
    <x v="1"/>
    <x v="1"/>
    <n v="11.8"/>
  </r>
  <r>
    <x v="16"/>
    <x v="2"/>
    <x v="1"/>
    <n v="11.2"/>
  </r>
  <r>
    <x v="16"/>
    <x v="3"/>
    <x v="1"/>
    <n v="11"/>
  </r>
  <r>
    <x v="16"/>
    <x v="4"/>
    <x v="1"/>
    <n v="12.6"/>
  </r>
  <r>
    <x v="17"/>
    <x v="0"/>
    <x v="1"/>
    <n v="9.4"/>
  </r>
  <r>
    <x v="17"/>
    <x v="1"/>
    <x v="1"/>
    <n v="9.9"/>
  </r>
  <r>
    <x v="17"/>
    <x v="2"/>
    <x v="1"/>
    <n v="10.1"/>
  </r>
  <r>
    <x v="17"/>
    <x v="3"/>
    <x v="1"/>
    <n v="8.9"/>
  </r>
  <r>
    <x v="17"/>
    <x v="4"/>
    <x v="1"/>
    <n v="9.3000000000000007"/>
  </r>
  <r>
    <x v="18"/>
    <x v="0"/>
    <x v="1"/>
    <n v="8.6"/>
  </r>
  <r>
    <x v="18"/>
    <x v="1"/>
    <x v="1"/>
    <n v="9.3000000000000007"/>
  </r>
  <r>
    <x v="18"/>
    <x v="2"/>
    <x v="1"/>
    <n v="8.6"/>
  </r>
  <r>
    <x v="18"/>
    <x v="3"/>
    <x v="1"/>
    <n v="7.6"/>
  </r>
  <r>
    <x v="18"/>
    <x v="4"/>
    <x v="1"/>
    <n v="8.8000000000000007"/>
  </r>
  <r>
    <x v="19"/>
    <x v="0"/>
    <x v="1"/>
    <n v="9.3000000000000007"/>
  </r>
  <r>
    <x v="19"/>
    <x v="1"/>
    <x v="1"/>
    <n v="9.4"/>
  </r>
  <r>
    <x v="19"/>
    <x v="2"/>
    <x v="1"/>
    <n v="9.1999999999999993"/>
  </r>
  <r>
    <x v="19"/>
    <x v="3"/>
    <x v="1"/>
    <n v="9.9"/>
  </r>
  <r>
    <x v="19"/>
    <x v="4"/>
    <x v="1"/>
    <n v="10"/>
  </r>
  <r>
    <x v="20"/>
    <x v="0"/>
    <x v="1"/>
    <n v="7.9"/>
  </r>
  <r>
    <x v="20"/>
    <x v="1"/>
    <x v="1"/>
    <n v="8.9"/>
  </r>
  <r>
    <x v="20"/>
    <x v="2"/>
    <x v="1"/>
    <n v="9.8000000000000007"/>
  </r>
  <r>
    <x v="20"/>
    <x v="3"/>
    <x v="1"/>
    <n v="9.6999999999999993"/>
  </r>
  <r>
    <x v="20"/>
    <x v="4"/>
    <x v="1"/>
    <n v="9.3000000000000007"/>
  </r>
  <r>
    <x v="21"/>
    <x v="0"/>
    <x v="1"/>
    <n v="7.5"/>
  </r>
  <r>
    <x v="21"/>
    <x v="1"/>
    <x v="1"/>
    <n v="6.8"/>
  </r>
  <r>
    <x v="21"/>
    <x v="2"/>
    <x v="1"/>
    <n v="6.1"/>
  </r>
  <r>
    <x v="21"/>
    <x v="3"/>
    <x v="1"/>
    <n v="6.9"/>
  </r>
  <r>
    <x v="21"/>
    <x v="4"/>
    <x v="1"/>
    <n v="7.5"/>
  </r>
  <r>
    <x v="22"/>
    <x v="0"/>
    <x v="1"/>
    <n v="12.1"/>
  </r>
  <r>
    <x v="22"/>
    <x v="1"/>
    <x v="1"/>
    <n v="8.1999999999999993"/>
  </r>
  <r>
    <x v="22"/>
    <x v="2"/>
    <x v="1"/>
    <n v="7.6"/>
  </r>
  <r>
    <x v="22"/>
    <x v="3"/>
    <x v="1"/>
    <n v="9.3000000000000007"/>
  </r>
  <r>
    <x v="22"/>
    <x v="4"/>
    <x v="1"/>
    <n v="11.8"/>
  </r>
  <r>
    <x v="23"/>
    <x v="0"/>
    <x v="1"/>
    <n v="10.9"/>
  </r>
  <r>
    <x v="23"/>
    <x v="1"/>
    <x v="1"/>
    <n v="10.8"/>
  </r>
  <r>
    <x v="23"/>
    <x v="2"/>
    <x v="1"/>
    <n v="10.8"/>
  </r>
  <r>
    <x v="23"/>
    <x v="3"/>
    <x v="1"/>
    <n v="11"/>
  </r>
  <r>
    <x v="23"/>
    <x v="4"/>
    <x v="1"/>
    <n v="11.3"/>
  </r>
  <r>
    <x v="24"/>
    <x v="0"/>
    <x v="1"/>
    <n v="11.3"/>
  </r>
  <r>
    <x v="24"/>
    <x v="1"/>
    <x v="1"/>
    <n v="11.4"/>
  </r>
  <r>
    <x v="24"/>
    <x v="2"/>
    <x v="1"/>
    <n v="10.5"/>
  </r>
  <r>
    <x v="24"/>
    <x v="3"/>
    <x v="1"/>
    <n v="8.9"/>
  </r>
  <r>
    <x v="24"/>
    <x v="4"/>
    <x v="1"/>
    <n v="11.4"/>
  </r>
  <r>
    <x v="25"/>
    <x v="0"/>
    <x v="1"/>
    <n v="10.3"/>
  </r>
  <r>
    <x v="25"/>
    <x v="1"/>
    <x v="1"/>
    <n v="8.6"/>
  </r>
  <r>
    <x v="25"/>
    <x v="2"/>
    <x v="1"/>
    <n v="8.4"/>
  </r>
  <r>
    <x v="25"/>
    <x v="3"/>
    <x v="1"/>
    <n v="8.3000000000000007"/>
  </r>
  <r>
    <x v="25"/>
    <x v="4"/>
    <x v="1"/>
    <n v="8.5"/>
  </r>
  <r>
    <x v="26"/>
    <x v="0"/>
    <x v="1"/>
    <n v="9.5"/>
  </r>
  <r>
    <x v="26"/>
    <x v="1"/>
    <x v="1"/>
    <n v="9.1999999999999993"/>
  </r>
  <r>
    <x v="26"/>
    <x v="2"/>
    <x v="1"/>
    <n v="9.4"/>
  </r>
  <r>
    <x v="26"/>
    <x v="3"/>
    <x v="1"/>
    <n v="9.3000000000000007"/>
  </r>
  <r>
    <x v="26"/>
    <x v="4"/>
    <x v="1"/>
    <n v="9.4"/>
  </r>
  <r>
    <x v="27"/>
    <x v="0"/>
    <x v="1"/>
    <n v="14.3"/>
  </r>
  <r>
    <x v="27"/>
    <x v="1"/>
    <x v="1"/>
    <n v="14.3"/>
  </r>
  <r>
    <x v="27"/>
    <x v="2"/>
    <x v="1"/>
    <n v="14.3"/>
  </r>
  <r>
    <x v="27"/>
    <x v="3"/>
    <x v="1"/>
    <n v="14.3"/>
  </r>
  <r>
    <x v="27"/>
    <x v="4"/>
    <x v="1"/>
    <n v="14.4"/>
  </r>
  <r>
    <x v="28"/>
    <x v="0"/>
    <x v="1"/>
    <n v="12.1"/>
  </r>
  <r>
    <x v="28"/>
    <x v="1"/>
    <x v="1"/>
    <n v="11.8"/>
  </r>
  <r>
    <x v="28"/>
    <x v="2"/>
    <x v="1"/>
    <n v="11.9"/>
  </r>
  <r>
    <x v="28"/>
    <x v="3"/>
    <x v="1"/>
    <n v="11.2"/>
  </r>
  <r>
    <x v="28"/>
    <x v="4"/>
    <x v="1"/>
    <n v="11.5"/>
  </r>
  <r>
    <x v="29"/>
    <x v="0"/>
    <x v="1"/>
    <n v="10.6"/>
  </r>
  <r>
    <x v="29"/>
    <x v="1"/>
    <x v="1"/>
    <n v="10.5"/>
  </r>
  <r>
    <x v="29"/>
    <x v="2"/>
    <x v="1"/>
    <n v="10.5"/>
  </r>
  <r>
    <x v="29"/>
    <x v="3"/>
    <x v="1"/>
    <n v="10.3"/>
  </r>
  <r>
    <x v="29"/>
    <x v="4"/>
    <x v="1"/>
    <n v="10.7"/>
  </r>
  <r>
    <x v="30"/>
    <x v="0"/>
    <x v="1"/>
    <n v="11.3"/>
  </r>
  <r>
    <x v="30"/>
    <x v="1"/>
    <x v="1"/>
    <s v="-"/>
  </r>
  <r>
    <x v="30"/>
    <x v="2"/>
    <x v="1"/>
    <s v="-"/>
  </r>
  <r>
    <x v="30"/>
    <x v="3"/>
    <x v="1"/>
    <s v="-"/>
  </r>
  <r>
    <x v="30"/>
    <x v="4"/>
    <x v="1"/>
    <n v="11.9"/>
  </r>
  <r>
    <x v="31"/>
    <x v="0"/>
    <x v="1"/>
    <n v="10.8"/>
  </r>
  <r>
    <x v="31"/>
    <x v="1"/>
    <x v="1"/>
    <n v="10.7"/>
  </r>
  <r>
    <x v="31"/>
    <x v="2"/>
    <x v="1"/>
    <n v="10.7"/>
  </r>
  <r>
    <x v="31"/>
    <x v="3"/>
    <x v="1"/>
    <n v="10.6"/>
  </r>
  <r>
    <x v="31"/>
    <x v="4"/>
    <x v="1"/>
    <n v="10.7"/>
  </r>
  <r>
    <x v="32"/>
    <x v="0"/>
    <x v="1"/>
    <n v="8.6"/>
  </r>
  <r>
    <x v="32"/>
    <x v="1"/>
    <x v="1"/>
    <n v="8.4"/>
  </r>
  <r>
    <x v="32"/>
    <x v="2"/>
    <x v="1"/>
    <n v="8.3000000000000007"/>
  </r>
  <r>
    <x v="32"/>
    <x v="3"/>
    <x v="1"/>
    <n v="8.3000000000000007"/>
  </r>
  <r>
    <x v="32"/>
    <x v="4"/>
    <x v="1"/>
    <n v="8.1999999999999993"/>
  </r>
  <r>
    <x v="33"/>
    <x v="0"/>
    <x v="1"/>
    <n v="9.6999999999999993"/>
  </r>
  <r>
    <x v="33"/>
    <x v="1"/>
    <x v="1"/>
    <n v="9.4"/>
  </r>
  <r>
    <x v="33"/>
    <x v="2"/>
    <x v="1"/>
    <n v="9.1999999999999993"/>
  </r>
  <r>
    <x v="33"/>
    <x v="3"/>
    <x v="1"/>
    <n v="9.4"/>
  </r>
  <r>
    <x v="33"/>
    <x v="4"/>
    <x v="1"/>
    <n v="9.5"/>
  </r>
  <r>
    <x v="34"/>
    <x v="0"/>
    <x v="1"/>
    <n v="9.6"/>
  </r>
  <r>
    <x v="34"/>
    <x v="1"/>
    <x v="1"/>
    <n v="9.4"/>
  </r>
  <r>
    <x v="34"/>
    <x v="2"/>
    <x v="1"/>
    <n v="9.1999999999999993"/>
  </r>
  <r>
    <x v="34"/>
    <x v="3"/>
    <x v="1"/>
    <n v="9.3000000000000007"/>
  </r>
  <r>
    <x v="34"/>
    <x v="4"/>
    <x v="1"/>
    <n v="9.3000000000000007"/>
  </r>
  <r>
    <x v="35"/>
    <x v="0"/>
    <x v="1"/>
    <n v="12.1"/>
  </r>
  <r>
    <x v="35"/>
    <x v="1"/>
    <x v="1"/>
    <n v="11.8"/>
  </r>
  <r>
    <x v="35"/>
    <x v="2"/>
    <x v="1"/>
    <n v="11.7"/>
  </r>
  <r>
    <x v="35"/>
    <x v="3"/>
    <x v="1"/>
    <n v="11.7"/>
  </r>
  <r>
    <x v="35"/>
    <x v="4"/>
    <x v="1"/>
    <n v="12.3"/>
  </r>
  <r>
    <x v="36"/>
    <x v="0"/>
    <x v="1"/>
    <n v="10.1"/>
  </r>
  <r>
    <x v="36"/>
    <x v="1"/>
    <x v="1"/>
    <n v="7.1"/>
  </r>
  <r>
    <x v="36"/>
    <x v="2"/>
    <x v="1"/>
    <n v="7.5"/>
  </r>
  <r>
    <x v="36"/>
    <x v="3"/>
    <x v="1"/>
    <n v="7.9"/>
  </r>
  <r>
    <x v="36"/>
    <x v="4"/>
    <x v="1"/>
    <n v="10.6"/>
  </r>
  <r>
    <x v="37"/>
    <x v="0"/>
    <x v="1"/>
    <n v="11.9"/>
  </r>
  <r>
    <x v="37"/>
    <x v="1"/>
    <x v="1"/>
    <n v="12.6"/>
  </r>
  <r>
    <x v="37"/>
    <x v="2"/>
    <x v="1"/>
    <n v="12.6"/>
  </r>
  <r>
    <x v="37"/>
    <x v="3"/>
    <x v="1"/>
    <n v="12.4"/>
  </r>
  <r>
    <x v="37"/>
    <x v="4"/>
    <x v="1"/>
    <n v="12.3"/>
  </r>
  <r>
    <x v="38"/>
    <x v="0"/>
    <x v="1"/>
    <n v="11.9"/>
  </r>
  <r>
    <x v="38"/>
    <x v="1"/>
    <x v="1"/>
    <n v="10.7"/>
  </r>
  <r>
    <x v="38"/>
    <x v="2"/>
    <x v="1"/>
    <n v="11.2"/>
  </r>
  <r>
    <x v="38"/>
    <x v="3"/>
    <x v="1"/>
    <n v="10.5"/>
  </r>
  <r>
    <x v="38"/>
    <x v="4"/>
    <x v="1"/>
    <n v="10.6"/>
  </r>
  <r>
    <x v="39"/>
    <x v="0"/>
    <x v="1"/>
    <n v="13.2"/>
  </r>
  <r>
    <x v="39"/>
    <x v="1"/>
    <x v="1"/>
    <n v="13.2"/>
  </r>
  <r>
    <x v="39"/>
    <x v="2"/>
    <x v="1"/>
    <n v="13.1"/>
  </r>
  <r>
    <x v="39"/>
    <x v="3"/>
    <x v="1"/>
    <n v="13.2"/>
  </r>
  <r>
    <x v="39"/>
    <x v="4"/>
    <x v="1"/>
    <n v="13.2"/>
  </r>
  <r>
    <x v="40"/>
    <x v="0"/>
    <x v="1"/>
    <n v="12.6"/>
  </r>
  <r>
    <x v="40"/>
    <x v="1"/>
    <x v="1"/>
    <n v="12.5"/>
  </r>
  <r>
    <x v="40"/>
    <x v="2"/>
    <x v="1"/>
    <n v="12.5"/>
  </r>
  <r>
    <x v="40"/>
    <x v="3"/>
    <x v="1"/>
    <n v="12.6"/>
  </r>
  <r>
    <x v="40"/>
    <x v="4"/>
    <x v="1"/>
    <n v="12.5"/>
  </r>
  <r>
    <x v="41"/>
    <x v="0"/>
    <x v="0"/>
    <n v="13.1"/>
  </r>
  <r>
    <x v="41"/>
    <x v="1"/>
    <x v="0"/>
    <n v="13.4"/>
  </r>
  <r>
    <x v="41"/>
    <x v="2"/>
    <x v="0"/>
    <n v="13.3"/>
  </r>
  <r>
    <x v="41"/>
    <x v="3"/>
    <x v="0"/>
    <n v="13.2"/>
  </r>
  <r>
    <x v="41"/>
    <x v="4"/>
    <x v="0"/>
    <n v="13.1"/>
  </r>
  <r>
    <x v="41"/>
    <x v="0"/>
    <x v="1"/>
    <n v="12.9"/>
  </r>
  <r>
    <x v="41"/>
    <x v="1"/>
    <x v="1"/>
    <n v="12.7"/>
  </r>
  <r>
    <x v="41"/>
    <x v="2"/>
    <x v="1"/>
    <n v="12.9"/>
  </r>
  <r>
    <x v="41"/>
    <x v="3"/>
    <x v="1"/>
    <n v="12.9"/>
  </r>
  <r>
    <x v="41"/>
    <x v="4"/>
    <x v="1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F8E234-4FA4-4C3E-B01C-DDB294DDA83F}" name="Tabela dinâ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outline="1" outlineData="1" multipleFieldFilters="0" colHeaderCaption="-">
  <location ref="A2:K5" firstHeaderRow="1" firstDataRow="3" firstDataCol="1"/>
  <pivotFields count="4">
    <pivotField axis="axisRow" showAll="0" defaultSubtotal="0">
      <items count="84">
        <item h="1" m="1" x="83"/>
        <item h="1" m="1" x="79"/>
        <item h="1" m="1" x="67"/>
        <item h="1" m="1" x="51"/>
        <item h="1" m="1" x="57"/>
        <item h="1" m="1" x="56"/>
        <item h="1" m="1" x="42"/>
        <item h="1" m="1" x="44"/>
        <item h="1" m="1" x="47"/>
        <item h="1" m="1" x="48"/>
        <item h="1" m="1" x="50"/>
        <item h="1" m="1" x="68"/>
        <item h="1" m="1" x="71"/>
        <item h="1" m="1" x="75"/>
        <item h="1" m="1" x="78"/>
        <item h="1" m="1" x="81"/>
        <item h="1" m="1" x="49"/>
        <item h="1" m="1" x="43"/>
        <item h="1" m="1" x="53"/>
        <item h="1" m="1" x="59"/>
        <item h="1" m="1" x="62"/>
        <item h="1" m="1" x="66"/>
        <item h="1" m="1" x="69"/>
        <item h="1" m="1" x="72"/>
        <item h="1" m="1" x="76"/>
        <item h="1" m="1" x="80"/>
        <item h="1" m="1" x="82"/>
        <item h="1" m="1" x="52"/>
        <item h="1" m="1" x="54"/>
        <item h="1" m="1" x="55"/>
        <item h="1" m="1" x="60"/>
        <item h="1" m="1" x="63"/>
        <item h="1" m="1" x="65"/>
        <item h="1" m="1" x="70"/>
        <item h="1" m="1" x="73"/>
        <item h="1" m="1" x="77"/>
        <item h="1" m="1" x="58"/>
        <item h="1" m="1" x="61"/>
        <item h="1" m="1" x="64"/>
        <item h="1" m="1" x="46"/>
        <item h="1" m="1" x="74"/>
        <item h="1" m="1" x="45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</items>
    </pivotField>
    <pivotField axis="axisCol" showAll="0" defaultSubtotal="0">
      <items count="5">
        <item x="0"/>
        <item x="1"/>
        <item x="2"/>
        <item x="3"/>
        <item x="4"/>
      </items>
    </pivotField>
    <pivotField axis="axisCol" showAll="0" defaultSubtotal="0">
      <items count="2">
        <item x="0"/>
        <item x="1"/>
      </items>
    </pivotField>
    <pivotField dataField="1" showAll="0" defaultSubtotal="0"/>
  </pivotFields>
  <rowFields count="1">
    <field x="0"/>
  </rowFields>
  <rowItems count="1">
    <i>
      <x v="43"/>
    </i>
  </rowItems>
  <colFields count="2">
    <field x="2"/>
    <field x="1"/>
  </colFields>
  <colItems count="10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</colItems>
  <dataFields count="1">
    <dataField name="Soma de Espessura (mm)" fld="3" baseField="0" baseItem="1" numFmtId="164"/>
  </dataFields>
  <formats count="18">
    <format dxfId="71">
      <pivotArea outline="0" collapsedLevelsAreSubtotals="1" fieldPosition="0"/>
    </format>
    <format dxfId="70">
      <pivotArea field="2" type="button" dataOnly="0" labelOnly="1" outline="0" axis="axisCol" fieldPosition="0"/>
    </format>
    <format dxfId="69">
      <pivotArea field="1" type="button" dataOnly="0" labelOnly="1" outline="0" axis="axisCol" fieldPosition="1"/>
    </format>
    <format dxfId="68">
      <pivotArea type="topRight" dataOnly="0" labelOnly="1" outline="0" fieldPosition="0"/>
    </format>
    <format dxfId="67">
      <pivotArea dataOnly="0" labelOnly="1" fieldPosition="0">
        <references count="1">
          <reference field="2" count="0"/>
        </references>
      </pivotArea>
    </format>
    <format dxfId="66">
      <pivotArea dataOnly="0" labelOnly="1" fieldPosition="0">
        <references count="2">
          <reference field="1" count="0"/>
          <reference field="2" count="1" selected="0">
            <x v="0"/>
          </reference>
        </references>
      </pivotArea>
    </format>
    <format dxfId="65">
      <pivotArea dataOnly="0" labelOnly="1" fieldPosition="0">
        <references count="2">
          <reference field="1" count="0"/>
          <reference field="2" count="1" selected="0">
            <x v="1"/>
          </reference>
        </references>
      </pivotArea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origin" dataOnly="0" labelOnly="1" outline="0" fieldPosition="0"/>
    </format>
    <format dxfId="61">
      <pivotArea field="2" type="button" dataOnly="0" labelOnly="1" outline="0" axis="axisCol" fieldPosition="0"/>
    </format>
    <format dxfId="60">
      <pivotArea field="1" type="button" dataOnly="0" labelOnly="1" outline="0" axis="axisCol" fieldPosition="1"/>
    </format>
    <format dxfId="59">
      <pivotArea type="topRight" dataOnly="0" labelOnly="1" outline="0" fieldPosition="0"/>
    </format>
    <format dxfId="58">
      <pivotArea field="0" type="button" dataOnly="0" labelOnly="1" outline="0" axis="axisRow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fieldPosition="0">
        <references count="1">
          <reference field="2" count="0"/>
        </references>
      </pivotArea>
    </format>
    <format dxfId="55">
      <pivotArea dataOnly="0" labelOnly="1" fieldPosition="0">
        <references count="2">
          <reference field="1" count="0"/>
          <reference field="2" count="1" selected="0">
            <x v="0"/>
          </reference>
        </references>
      </pivotArea>
    </format>
    <format dxfId="54">
      <pivotArea dataOnly="0" labelOnly="1" fieldPosition="0">
        <references count="2">
          <reference field="1" count="0"/>
          <reference field="2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C" xr10:uid="{9C489E1C-41D9-4095-A739-98528F6B25C4}" sourceName="TC">
  <pivotTables>
    <pivotTable tabId="3" name="Tabela dinâmica1"/>
  </pivotTables>
  <data>
    <tabular pivotCacheId="781309338">
      <items count="84">
        <i x="0"/>
        <i x="9"/>
        <i x="10"/>
        <i x="11"/>
        <i x="12"/>
        <i x="13"/>
        <i x="14"/>
        <i x="15"/>
        <i x="16"/>
        <i x="17"/>
        <i x="18"/>
        <i x="1" s="1"/>
        <i x="19"/>
        <i x="20"/>
        <i x="21"/>
        <i x="22"/>
        <i x="23"/>
        <i x="24"/>
        <i x="25"/>
        <i x="26"/>
        <i x="27"/>
        <i x="28"/>
        <i x="2"/>
        <i x="29"/>
        <i x="30"/>
        <i x="31"/>
        <i x="32"/>
        <i x="33"/>
        <i x="34"/>
        <i x="35"/>
        <i x="36"/>
        <i x="37"/>
        <i x="38"/>
        <i x="3"/>
        <i x="39"/>
        <i x="40"/>
        <i x="41"/>
        <i x="4"/>
        <i x="5"/>
        <i x="6"/>
        <i x="7"/>
        <i x="8"/>
        <i x="83" nd="1"/>
        <i x="79" nd="1"/>
        <i x="67" nd="1"/>
        <i x="51" nd="1"/>
        <i x="57" nd="1"/>
        <i x="56" nd="1"/>
        <i x="42" nd="1"/>
        <i x="44" nd="1"/>
        <i x="45" nd="1"/>
        <i x="47" nd="1"/>
        <i x="48" nd="1"/>
        <i x="50" nd="1"/>
        <i x="68" nd="1"/>
        <i x="71" nd="1"/>
        <i x="75" nd="1"/>
        <i x="78" nd="1"/>
        <i x="81" nd="1"/>
        <i x="49" nd="1"/>
        <i x="43" nd="1"/>
        <i x="53" nd="1"/>
        <i x="59" nd="1"/>
        <i x="62" nd="1"/>
        <i x="66" nd="1"/>
        <i x="69" nd="1"/>
        <i x="72" nd="1"/>
        <i x="76" nd="1"/>
        <i x="80" nd="1"/>
        <i x="82" nd="1"/>
        <i x="52" nd="1"/>
        <i x="54" nd="1"/>
        <i x="55" nd="1"/>
        <i x="60" nd="1"/>
        <i x="63" nd="1"/>
        <i x="65" nd="1"/>
        <i x="70" nd="1"/>
        <i x="73" nd="1"/>
        <i x="77" nd="1"/>
        <i x="58" nd="1"/>
        <i x="61" nd="1"/>
        <i x="64" nd="1"/>
        <i x="46" nd="1"/>
        <i x="74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C" xr10:uid="{89F718AF-8309-4224-BEAB-0E86824708DD}" cache="SegmentaçãodeDados_TC" caption="TC" columnCount="3" style="SlicerStyleLight2" rowHeight="2160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3A65-B579-4C6F-844E-5580EA5EDF3E}">
  <dimension ref="A1:V24"/>
  <sheetViews>
    <sheetView showGridLines="0" tabSelected="1" workbookViewId="0">
      <selection activeCell="T8" sqref="T8"/>
    </sheetView>
  </sheetViews>
  <sheetFormatPr defaultRowHeight="15" x14ac:dyDescent="0.25"/>
  <cols>
    <col min="1" max="5" width="9.140625" style="21"/>
    <col min="6" max="6" width="7.5703125" style="21" customWidth="1"/>
    <col min="7" max="7" width="12.28515625" style="21" bestFit="1" customWidth="1"/>
    <col min="8" max="14" width="9.140625" style="21"/>
    <col min="15" max="15" width="3.140625" style="21" customWidth="1"/>
    <col min="16" max="16" width="7.5703125" style="21" customWidth="1"/>
    <col min="17" max="20" width="11.140625" style="21" customWidth="1"/>
    <col min="21" max="22" width="9.140625" style="21"/>
  </cols>
  <sheetData>
    <row r="1" spans="1:22" ht="6.75" customHeight="1" x14ac:dyDescent="0.25"/>
    <row r="2" spans="1:22" x14ac:dyDescent="0.25">
      <c r="A2" s="22" t="s">
        <v>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0.5" customHeight="1" x14ac:dyDescent="0.25"/>
    <row r="4" spans="1:22" x14ac:dyDescent="0.25">
      <c r="P4" s="24" t="s">
        <v>30</v>
      </c>
      <c r="Q4" s="25"/>
      <c r="R4" s="25"/>
      <c r="S4" s="25"/>
      <c r="T4" s="26"/>
    </row>
    <row r="5" spans="1:22" x14ac:dyDescent="0.25">
      <c r="P5" s="52" t="s">
        <v>6</v>
      </c>
      <c r="Q5" s="27" t="s">
        <v>25</v>
      </c>
      <c r="R5" s="27" t="s">
        <v>25</v>
      </c>
      <c r="S5" s="27" t="s">
        <v>15</v>
      </c>
      <c r="T5" s="28" t="s">
        <v>15</v>
      </c>
    </row>
    <row r="6" spans="1:22" x14ac:dyDescent="0.25">
      <c r="P6" s="52"/>
      <c r="Q6" s="27" t="s">
        <v>24</v>
      </c>
      <c r="R6" s="27" t="s">
        <v>26</v>
      </c>
      <c r="S6" s="27" t="s">
        <v>27</v>
      </c>
      <c r="T6" s="28" t="s">
        <v>28</v>
      </c>
    </row>
    <row r="7" spans="1:22" x14ac:dyDescent="0.25">
      <c r="P7" s="29" t="s">
        <v>1</v>
      </c>
      <c r="Q7" s="30">
        <f>IFERROR(IF(TD!N17=0,"-",TD!N17),"-")</f>
        <v>12.2</v>
      </c>
      <c r="R7" s="30">
        <f>IFERROR(IF(TD!O17=0,"-",TD!O17),"-")</f>
        <v>11.9</v>
      </c>
      <c r="S7" s="30">
        <f>IFERROR(TD!P18,"-")</f>
        <v>11.607377049180329</v>
      </c>
      <c r="T7" s="31">
        <f>IFERROR(TD!Q18,"-")</f>
        <v>11.321949744692288</v>
      </c>
    </row>
    <row r="8" spans="1:22" x14ac:dyDescent="0.25">
      <c r="P8" s="32" t="s">
        <v>2</v>
      </c>
      <c r="Q8" s="33">
        <f>IFERROR(IF(TD!N19=0,"-",TD!N19),"-")</f>
        <v>12.1</v>
      </c>
      <c r="R8" s="33">
        <f>IFERROR(IF(TD!O19=0,"-",TD!O19),"-")</f>
        <v>11.5</v>
      </c>
      <c r="S8" s="33">
        <f>IFERROR(TD!P20,"-")</f>
        <v>10.929752066115704</v>
      </c>
      <c r="T8" s="34">
        <f>IFERROR(TD!Q20,"-")</f>
        <v>10.387780889283521</v>
      </c>
    </row>
    <row r="9" spans="1:22" x14ac:dyDescent="0.25">
      <c r="P9" s="29" t="s">
        <v>3</v>
      </c>
      <c r="Q9" s="30">
        <f>IFERROR(IF(TD!N21=0,"-",TD!N21),"-")</f>
        <v>12.2</v>
      </c>
      <c r="R9" s="30">
        <f>IFERROR(IF(TD!O21=0,"-",TD!O21),"-")</f>
        <v>11.5</v>
      </c>
      <c r="S9" s="30">
        <f>IFERROR(TD!P22,"-")</f>
        <v>10.840163934426229</v>
      </c>
      <c r="T9" s="31">
        <f>IFERROR(TD!Q22,"-")</f>
        <v>10.218187315237838</v>
      </c>
    </row>
    <row r="10" spans="1:22" x14ac:dyDescent="0.25">
      <c r="P10" s="32" t="s">
        <v>4</v>
      </c>
      <c r="Q10" s="33">
        <f>IFERROR(IF(TD!N23=0,"-",TD!N23),"-")</f>
        <v>12.2</v>
      </c>
      <c r="R10" s="33">
        <f>IFERROR(IF(TD!O23=0,"-",TD!O23),"-")</f>
        <v>11.4</v>
      </c>
      <c r="S10" s="33">
        <f>IFERROR(TD!P24,"-")</f>
        <v>10.652459016393443</v>
      </c>
      <c r="T10" s="34">
        <f>IFERROR(TD!Q24,"-")</f>
        <v>9.9539371136791193</v>
      </c>
    </row>
    <row r="11" spans="1:22" x14ac:dyDescent="0.25">
      <c r="P11" s="35" t="s">
        <v>5</v>
      </c>
      <c r="Q11" s="36">
        <f>IFERROR(IF(TD!N25=0,"-",TD!N25),"-")</f>
        <v>12.3</v>
      </c>
      <c r="R11" s="36">
        <f>IFERROR(IF(TD!O25=0,"-",TD!O25),"-")</f>
        <v>11.7</v>
      </c>
      <c r="S11" s="36">
        <f>IFERROR(TD!P26,"-")</f>
        <v>11.129268292682925</v>
      </c>
      <c r="T11" s="37">
        <f>IFERROR(TD!Q26,"-")</f>
        <v>10.586377156454487</v>
      </c>
    </row>
    <row r="13" spans="1:22" x14ac:dyDescent="0.25">
      <c r="P13" s="38" t="s">
        <v>29</v>
      </c>
      <c r="Q13" s="39"/>
      <c r="R13" s="39"/>
      <c r="S13" s="40"/>
    </row>
    <row r="14" spans="1:22" x14ac:dyDescent="0.25">
      <c r="P14" s="41" t="s">
        <v>6</v>
      </c>
      <c r="Q14" s="27" t="s">
        <v>16</v>
      </c>
      <c r="R14" s="27" t="s">
        <v>17</v>
      </c>
      <c r="S14" s="28" t="s">
        <v>18</v>
      </c>
    </row>
    <row r="15" spans="1:22" x14ac:dyDescent="0.25">
      <c r="P15" s="29" t="s">
        <v>1</v>
      </c>
      <c r="Q15" s="42">
        <f>IFERROR(TD!G5/TD!B5-1,"-")</f>
        <v>-2.4590163934426146E-2</v>
      </c>
      <c r="R15" s="42">
        <f>TD!R7</f>
        <v>-3.1610942249240104E-2</v>
      </c>
      <c r="S15" s="43">
        <f>IFERROR(Q15/R15-1,"-")</f>
        <v>-0.22209962168978781</v>
      </c>
    </row>
    <row r="16" spans="1:22" x14ac:dyDescent="0.25">
      <c r="P16" s="32" t="s">
        <v>2</v>
      </c>
      <c r="Q16" s="44">
        <f>IFERROR(TD!H5/TD!C5-1,"-")</f>
        <v>-4.9586776859504078E-2</v>
      </c>
      <c r="R16" s="44">
        <f>TD!S7</f>
        <v>-6.205105312284398E-2</v>
      </c>
      <c r="S16" s="45">
        <f>IFERROR(Q16/R16-1,"-")</f>
        <v>-0.20087130896334782</v>
      </c>
    </row>
    <row r="17" spans="7:19" x14ac:dyDescent="0.25">
      <c r="P17" s="29" t="s">
        <v>3</v>
      </c>
      <c r="Q17" s="42">
        <f>IFERROR(TD!I5/TD!D5-1,"-")</f>
        <v>-5.7377049180327822E-2</v>
      </c>
      <c r="R17" s="42">
        <f>TD!T7</f>
        <v>-5.7166180181071669E-2</v>
      </c>
      <c r="S17" s="43">
        <f>IFERROR(Q17/R17-1,"-")</f>
        <v>3.6887019316007574E-3</v>
      </c>
    </row>
    <row r="18" spans="7:19" x14ac:dyDescent="0.25">
      <c r="P18" s="32" t="s">
        <v>4</v>
      </c>
      <c r="Q18" s="44">
        <f>IFERROR(TD!J5/TD!E5-1,"-")</f>
        <v>-6.557377049180324E-2</v>
      </c>
      <c r="R18" s="44">
        <f>TD!U7</f>
        <v>-7.0961588626581418E-2</v>
      </c>
      <c r="S18" s="45">
        <f>IFERROR(Q18/R18-1,"-")</f>
        <v>-7.5925838739748341E-2</v>
      </c>
    </row>
    <row r="19" spans="7:19" x14ac:dyDescent="0.25">
      <c r="G19" s="46"/>
      <c r="P19" s="35" t="s">
        <v>5</v>
      </c>
      <c r="Q19" s="47">
        <f>IFERROR(TD!K5/TD!F5-1,"-")</f>
        <v>-4.8780487804878203E-2</v>
      </c>
      <c r="R19" s="47">
        <f>TD!V7</f>
        <v>-3.1905388883664343E-2</v>
      </c>
      <c r="S19" s="48">
        <f>IFERROR(Q19/R19-1,"-")</f>
        <v>0.52891061703541764</v>
      </c>
    </row>
    <row r="20" spans="7:19" ht="15.75" customHeight="1" x14ac:dyDescent="0.25">
      <c r="G20" s="46"/>
    </row>
    <row r="21" spans="7:19" x14ac:dyDescent="0.25">
      <c r="P21" s="49">
        <v>-1</v>
      </c>
      <c r="Q21" s="50" t="s">
        <v>31</v>
      </c>
    </row>
    <row r="22" spans="7:19" x14ac:dyDescent="0.25">
      <c r="P22" s="49">
        <v>0.2</v>
      </c>
      <c r="Q22" s="50" t="s">
        <v>32</v>
      </c>
    </row>
    <row r="23" spans="7:19" x14ac:dyDescent="0.25">
      <c r="P23" s="49">
        <v>0.7</v>
      </c>
      <c r="Q23" s="50" t="s">
        <v>33</v>
      </c>
    </row>
    <row r="24" spans="7:19" x14ac:dyDescent="0.25">
      <c r="P24" s="49"/>
      <c r="Q24" s="50"/>
    </row>
  </sheetData>
  <sheetProtection algorithmName="SHA-512" hashValue="MAGcNwj59vuWMSZjOIMDXmm4rLLxZgG7BqhZ7Ku0CWNFwRTjTf2D0NnuRgD/4zQXJh5Ts2TxkzWAyFRrPH5Y+g==" saltValue="6w7arFntyX9lPftWDAxqzw==" spinCount="100000" sheet="1" pivotTables="0"/>
  <mergeCells count="1">
    <mergeCell ref="P5:P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90848774-268F-4F61-BF4B-88C61FEAE78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0.5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S15:S19</xm:sqref>
        </x14:conditionalFormatting>
        <x14:conditionalFormatting xmlns:xm="http://schemas.microsoft.com/office/excel/2006/main">
          <x14:cfRule type="iconSet" priority="1" id="{7BDFCBB8-E6AC-448B-AD11-509BA72274C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0.5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P21:P24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B19E-2A5E-4A80-9A37-F8F07D986C47}">
  <dimension ref="A1:P43"/>
  <sheetViews>
    <sheetView showGridLines="0" workbookViewId="0">
      <pane ySplit="1" topLeftCell="A2" activePane="bottomLeft" state="frozen"/>
      <selection pane="bottomLeft" activeCell="I6" sqref="I6"/>
    </sheetView>
  </sheetViews>
  <sheetFormatPr defaultRowHeight="15" x14ac:dyDescent="0.25"/>
  <cols>
    <col min="1" max="1" width="13.42578125" bestFit="1" customWidth="1"/>
    <col min="2" max="3" width="10.42578125" bestFit="1" customWidth="1"/>
    <col min="4" max="4" width="11.42578125" bestFit="1" customWidth="1"/>
    <col min="5" max="6" width="10.28515625" bestFit="1" customWidth="1"/>
    <col min="7" max="7" width="11.28515625" bestFit="1" customWidth="1"/>
    <col min="8" max="9" width="10.28515625" bestFit="1" customWidth="1"/>
    <col min="10" max="10" width="11.28515625" bestFit="1" customWidth="1"/>
    <col min="11" max="12" width="10.42578125" bestFit="1" customWidth="1"/>
    <col min="13" max="13" width="11.42578125" bestFit="1" customWidth="1"/>
    <col min="14" max="15" width="10.140625" bestFit="1" customWidth="1"/>
    <col min="16" max="16" width="11.140625" bestFit="1" customWidth="1"/>
  </cols>
  <sheetData>
    <row r="1" spans="1:16" x14ac:dyDescent="0.25">
      <c r="A1" s="1" t="s">
        <v>0</v>
      </c>
      <c r="B1" s="6" t="s">
        <v>34</v>
      </c>
      <c r="C1" s="6" t="s">
        <v>35</v>
      </c>
      <c r="D1" s="6" t="s">
        <v>36</v>
      </c>
      <c r="E1" s="7" t="s">
        <v>37</v>
      </c>
      <c r="F1" s="7" t="s">
        <v>38</v>
      </c>
      <c r="G1" s="7" t="s">
        <v>39</v>
      </c>
      <c r="H1" s="8" t="s">
        <v>40</v>
      </c>
      <c r="I1" s="8" t="s">
        <v>41</v>
      </c>
      <c r="J1" s="8" t="s">
        <v>42</v>
      </c>
      <c r="K1" s="9" t="s">
        <v>43</v>
      </c>
      <c r="L1" s="9" t="s">
        <v>44</v>
      </c>
      <c r="M1" s="9" t="s">
        <v>45</v>
      </c>
      <c r="N1" s="10" t="s">
        <v>46</v>
      </c>
      <c r="O1" s="10" t="s">
        <v>47</v>
      </c>
      <c r="P1" s="10" t="s">
        <v>48</v>
      </c>
    </row>
    <row r="2" spans="1:16" x14ac:dyDescent="0.25">
      <c r="A2" t="s">
        <v>49</v>
      </c>
      <c r="B2" s="11">
        <f>SUMIFS(Dados!$D:$D,Dados!$A:$A,Analítico!$A2,Dados!$B:$B,"A",Dados!$C:$C,"2019")</f>
        <v>11.2</v>
      </c>
      <c r="C2" s="11">
        <f>SUMIFS(Dados!$D:$D,Dados!$A:$A,Analítico!$A2,Dados!$B:$B,"A",Dados!$C:$C,"2020")</f>
        <v>10.4</v>
      </c>
      <c r="D2" s="12">
        <f>IFERROR(C2/B2-1,"-")</f>
        <v>-7.1428571428571286E-2</v>
      </c>
      <c r="E2" s="13">
        <f>SUMIFS(Dados!$D:$D,Dados!$A:$A,Analítico!$A2,Dados!$B:$B,"B",Dados!$C:$C,"2019")</f>
        <v>10.7</v>
      </c>
      <c r="F2" s="13">
        <f>SUMIFS(Dados!$D:$D,Dados!$A:$A,Analítico!$A2,Dados!$B:$B,"B",Dados!$C:$C,"2020")</f>
        <v>10.6</v>
      </c>
      <c r="G2" s="14">
        <f>IFERROR(F2/E2-1,"-")</f>
        <v>-9.3457943925233655E-3</v>
      </c>
      <c r="H2" s="15">
        <f>SUMIFS(Dados!$D:$D,Dados!$A:$A,Analítico!$A2,Dados!$B:$B,"C",Dados!$C:$C,"2019")</f>
        <v>10.5</v>
      </c>
      <c r="I2" s="15">
        <f>SUMIFS(Dados!$D:$D,Dados!$A:$A,Analítico!$A2,Dados!$B:$B,"C",Dados!$C:$C,"2020")</f>
        <v>10.199999999999999</v>
      </c>
      <c r="J2" s="16">
        <f>IFERROR(I2/H2-1,"-")</f>
        <v>-2.8571428571428692E-2</v>
      </c>
      <c r="K2" s="17">
        <f>SUMIFS(Dados!$D:$D,Dados!$A:$A,Analítico!$A2,Dados!$B:$B,"D",Dados!$C:$C,"2019")</f>
        <v>10.7</v>
      </c>
      <c r="L2" s="17">
        <f>SUMIFS(Dados!$D:$D,Dados!$A:$A,Analítico!$A2,Dados!$B:$B,"D",Dados!$C:$C,"2020")</f>
        <v>10.199999999999999</v>
      </c>
      <c r="M2" s="18">
        <f>IFERROR(L2/K2-1,"-")</f>
        <v>-4.6728971962616828E-2</v>
      </c>
      <c r="N2" s="19">
        <f>SUMIFS(Dados!$D:$D,Dados!$A:$A,Analítico!$A2,Dados!$B:$B,"E",Dados!$C:$C,"2019")</f>
        <v>11.2</v>
      </c>
      <c r="O2" s="19">
        <f>SUMIFS(Dados!$D:$D,Dados!$A:$A,Analítico!$A2,Dados!$B:$B,"E",Dados!$C:$C,"2020")</f>
        <v>10.1</v>
      </c>
      <c r="P2" s="20">
        <f t="shared" ref="P2:P8" si="0">IFERROR(O2/N2-1,"-")</f>
        <v>-9.8214285714285698E-2</v>
      </c>
    </row>
    <row r="3" spans="1:16" x14ac:dyDescent="0.25">
      <c r="A3" t="s">
        <v>50</v>
      </c>
      <c r="B3" s="11">
        <f>SUMIFS(Dados!$D:$D,Dados!$A:$A,Analítico!$A3,Dados!$B:$B,"A",Dados!$C:$C,"2019")</f>
        <v>12.2</v>
      </c>
      <c r="C3" s="11">
        <f>SUMIFS(Dados!$D:$D,Dados!$A:$A,Analítico!$A3,Dados!$B:$B,"A",Dados!$C:$C,"2020")</f>
        <v>11.9</v>
      </c>
      <c r="D3" s="12">
        <f t="shared" ref="D3:D42" si="1">IFERROR(C3/B3-1,"-")</f>
        <v>-2.4590163934426146E-2</v>
      </c>
      <c r="E3" s="13">
        <f>SUMIFS(Dados!$D:$D,Dados!$A:$A,Analítico!$A3,Dados!$B:$B,"B",Dados!$C:$C,"2019")</f>
        <v>12.1</v>
      </c>
      <c r="F3" s="13">
        <f>SUMIFS(Dados!$D:$D,Dados!$A:$A,Analítico!$A3,Dados!$B:$B,"B",Dados!$C:$C,"2020")</f>
        <v>11.5</v>
      </c>
      <c r="G3" s="14">
        <f t="shared" ref="G3:G42" si="2">IFERROR(F3/E3-1,"-")</f>
        <v>-4.9586776859504078E-2</v>
      </c>
      <c r="H3" s="15">
        <f>SUMIFS(Dados!$D:$D,Dados!$A:$A,Analítico!$A3,Dados!$B:$B,"C",Dados!$C:$C,"2019")</f>
        <v>12.2</v>
      </c>
      <c r="I3" s="15">
        <f>SUMIFS(Dados!$D:$D,Dados!$A:$A,Analítico!$A3,Dados!$B:$B,"C",Dados!$C:$C,"2020")</f>
        <v>11.5</v>
      </c>
      <c r="J3" s="16">
        <f t="shared" ref="J3:J42" si="3">IFERROR(I3/H3-1,"-")</f>
        <v>-5.7377049180327822E-2</v>
      </c>
      <c r="K3" s="17">
        <f>SUMIFS(Dados!$D:$D,Dados!$A:$A,Analítico!$A3,Dados!$B:$B,"D",Dados!$C:$C,"2019")</f>
        <v>12.2</v>
      </c>
      <c r="L3" s="17">
        <f>SUMIFS(Dados!$D:$D,Dados!$A:$A,Analítico!$A3,Dados!$B:$B,"D",Dados!$C:$C,"2020")</f>
        <v>11.4</v>
      </c>
      <c r="M3" s="18">
        <f t="shared" ref="M3:M42" si="4">IFERROR(L3/K3-1,"-")</f>
        <v>-6.557377049180324E-2</v>
      </c>
      <c r="N3" s="19">
        <f>SUMIFS(Dados!$D:$D,Dados!$A:$A,Analítico!$A3,Dados!$B:$B,"E",Dados!$C:$C,"2019")</f>
        <v>12.3</v>
      </c>
      <c r="O3" s="19">
        <f>SUMIFS(Dados!$D:$D,Dados!$A:$A,Analítico!$A3,Dados!$B:$B,"E",Dados!$C:$C,"2020")</f>
        <v>11.7</v>
      </c>
      <c r="P3" s="20">
        <f t="shared" si="0"/>
        <v>-4.8780487804878203E-2</v>
      </c>
    </row>
    <row r="4" spans="1:16" x14ac:dyDescent="0.25">
      <c r="A4" t="s">
        <v>51</v>
      </c>
      <c r="B4" s="11">
        <f>SUMIFS(Dados!$D:$D,Dados!$A:$A,Analítico!$A4,Dados!$B:$B,"A",Dados!$C:$C,"2019")</f>
        <v>11.1</v>
      </c>
      <c r="C4" s="11">
        <f>SUMIFS(Dados!$D:$D,Dados!$A:$A,Analítico!$A4,Dados!$B:$B,"A",Dados!$C:$C,"2020")</f>
        <v>10.3</v>
      </c>
      <c r="D4" s="12">
        <f t="shared" si="1"/>
        <v>-7.2072072072072002E-2</v>
      </c>
      <c r="E4" s="13">
        <f>SUMIFS(Dados!$D:$D,Dados!$A:$A,Analítico!$A4,Dados!$B:$B,"B",Dados!$C:$C,"2019")</f>
        <v>11</v>
      </c>
      <c r="F4" s="13">
        <f>SUMIFS(Dados!$D:$D,Dados!$A:$A,Analítico!$A4,Dados!$B:$B,"B",Dados!$C:$C,"2020")</f>
        <v>9</v>
      </c>
      <c r="G4" s="14">
        <f t="shared" si="2"/>
        <v>-0.18181818181818177</v>
      </c>
      <c r="H4" s="15">
        <f>SUMIFS(Dados!$D:$D,Dados!$A:$A,Analítico!$A4,Dados!$B:$B,"C",Dados!$C:$C,"2019")</f>
        <v>11</v>
      </c>
      <c r="I4" s="15">
        <f>SUMIFS(Dados!$D:$D,Dados!$A:$A,Analítico!$A4,Dados!$B:$B,"C",Dados!$C:$C,"2020")</f>
        <v>8.3000000000000007</v>
      </c>
      <c r="J4" s="16">
        <f t="shared" si="3"/>
        <v>-0.24545454545454537</v>
      </c>
      <c r="K4" s="17">
        <f>SUMIFS(Dados!$D:$D,Dados!$A:$A,Analítico!$A4,Dados!$B:$B,"D",Dados!$C:$C,"2019")</f>
        <v>11</v>
      </c>
      <c r="L4" s="17">
        <f>SUMIFS(Dados!$D:$D,Dados!$A:$A,Analítico!$A4,Dados!$B:$B,"D",Dados!$C:$C,"2020")</f>
        <v>8.6</v>
      </c>
      <c r="M4" s="18">
        <f t="shared" si="4"/>
        <v>-0.21818181818181825</v>
      </c>
      <c r="N4" s="19">
        <f>SUMIFS(Dados!$D:$D,Dados!$A:$A,Analítico!$A4,Dados!$B:$B,"E",Dados!$C:$C,"2019")</f>
        <v>11.2</v>
      </c>
      <c r="O4" s="19">
        <f>SUMIFS(Dados!$D:$D,Dados!$A:$A,Analítico!$A4,Dados!$B:$B,"E",Dados!$C:$C,"2020")</f>
        <v>10.6</v>
      </c>
      <c r="P4" s="20">
        <f t="shared" si="0"/>
        <v>-5.3571428571428492E-2</v>
      </c>
    </row>
    <row r="5" spans="1:16" x14ac:dyDescent="0.25">
      <c r="A5" t="s">
        <v>52</v>
      </c>
      <c r="B5" s="11">
        <f>SUMIFS(Dados!$D:$D,Dados!$A:$A,Analítico!$A5,Dados!$B:$B,"A",Dados!$C:$C,"2019")</f>
        <v>11.5</v>
      </c>
      <c r="C5" s="11">
        <f>SUMIFS(Dados!$D:$D,Dados!$A:$A,Analítico!$A5,Dados!$B:$B,"A",Dados!$C:$C,"2020")</f>
        <v>10.4</v>
      </c>
      <c r="D5" s="12">
        <f t="shared" si="1"/>
        <v>-9.5652173913043481E-2</v>
      </c>
      <c r="E5" s="13">
        <f>SUMIFS(Dados!$D:$D,Dados!$A:$A,Analítico!$A5,Dados!$B:$B,"B",Dados!$C:$C,"2019")</f>
        <v>10.7</v>
      </c>
      <c r="F5" s="13">
        <f>SUMIFS(Dados!$D:$D,Dados!$A:$A,Analítico!$A5,Dados!$B:$B,"B",Dados!$C:$C,"2020")</f>
        <v>10.3</v>
      </c>
      <c r="G5" s="14">
        <f t="shared" si="2"/>
        <v>-3.7383177570093351E-2</v>
      </c>
      <c r="H5" s="15">
        <f>SUMIFS(Dados!$D:$D,Dados!$A:$A,Analítico!$A5,Dados!$B:$B,"C",Dados!$C:$C,"2019")</f>
        <v>10.5</v>
      </c>
      <c r="I5" s="15">
        <f>SUMIFS(Dados!$D:$D,Dados!$A:$A,Analítico!$A5,Dados!$B:$B,"C",Dados!$C:$C,"2020")</f>
        <v>10</v>
      </c>
      <c r="J5" s="16">
        <f t="shared" si="3"/>
        <v>-4.7619047619047672E-2</v>
      </c>
      <c r="K5" s="17">
        <f>SUMIFS(Dados!$D:$D,Dados!$A:$A,Analítico!$A5,Dados!$B:$B,"D",Dados!$C:$C,"2019")</f>
        <v>10.6</v>
      </c>
      <c r="L5" s="17">
        <f>SUMIFS(Dados!$D:$D,Dados!$A:$A,Analítico!$A5,Dados!$B:$B,"D",Dados!$C:$C,"2020")</f>
        <v>10.3</v>
      </c>
      <c r="M5" s="18">
        <f t="shared" si="4"/>
        <v>-2.8301886792452713E-2</v>
      </c>
      <c r="N5" s="19">
        <f>SUMIFS(Dados!$D:$D,Dados!$A:$A,Analítico!$A5,Dados!$B:$B,"E",Dados!$C:$C,"2019")</f>
        <v>11.3</v>
      </c>
      <c r="O5" s="19">
        <f>SUMIFS(Dados!$D:$D,Dados!$A:$A,Analítico!$A5,Dados!$B:$B,"E",Dados!$C:$C,"2020")</f>
        <v>11</v>
      </c>
      <c r="P5" s="20">
        <f t="shared" si="0"/>
        <v>-2.6548672566371723E-2</v>
      </c>
    </row>
    <row r="6" spans="1:16" x14ac:dyDescent="0.25">
      <c r="A6" t="s">
        <v>53</v>
      </c>
      <c r="B6" s="11">
        <f>SUMIFS(Dados!$D:$D,Dados!$A:$A,Analítico!$A6,Dados!$B:$B,"A",Dados!$C:$C,"2019")</f>
        <v>11.9</v>
      </c>
      <c r="C6" s="11">
        <f>SUMIFS(Dados!$D:$D,Dados!$A:$A,Analítico!$A6,Dados!$B:$B,"A",Dados!$C:$C,"2020")</f>
        <v>10.7</v>
      </c>
      <c r="D6" s="12">
        <f t="shared" si="1"/>
        <v>-0.10084033613445387</v>
      </c>
      <c r="E6" s="13">
        <f>SUMIFS(Dados!$D:$D,Dados!$A:$A,Analítico!$A6,Dados!$B:$B,"B",Dados!$C:$C,"2019")</f>
        <v>11.6</v>
      </c>
      <c r="F6" s="13">
        <f>SUMIFS(Dados!$D:$D,Dados!$A:$A,Analítico!$A6,Dados!$B:$B,"B",Dados!$C:$C,"2020")</f>
        <v>10.5</v>
      </c>
      <c r="G6" s="14">
        <f t="shared" si="2"/>
        <v>-9.4827586206896575E-2</v>
      </c>
      <c r="H6" s="15">
        <f>SUMIFS(Dados!$D:$D,Dados!$A:$A,Analítico!$A6,Dados!$B:$B,"C",Dados!$C:$C,"2019")</f>
        <v>11.7</v>
      </c>
      <c r="I6" s="15">
        <f>SUMIFS(Dados!$D:$D,Dados!$A:$A,Analítico!$A6,Dados!$B:$B,"C",Dados!$C:$C,"2020")</f>
        <v>10.5</v>
      </c>
      <c r="J6" s="16">
        <f t="shared" si="3"/>
        <v>-0.10256410256410253</v>
      </c>
      <c r="K6" s="17">
        <f>SUMIFS(Dados!$D:$D,Dados!$A:$A,Analítico!$A6,Dados!$B:$B,"D",Dados!$C:$C,"2019")</f>
        <v>11.9</v>
      </c>
      <c r="L6" s="17">
        <f>SUMIFS(Dados!$D:$D,Dados!$A:$A,Analítico!$A6,Dados!$B:$B,"D",Dados!$C:$C,"2020")</f>
        <v>9.3000000000000007</v>
      </c>
      <c r="M6" s="18">
        <f t="shared" si="4"/>
        <v>-0.21848739495798319</v>
      </c>
      <c r="N6" s="19">
        <f>SUMIFS(Dados!$D:$D,Dados!$A:$A,Analítico!$A6,Dados!$B:$B,"E",Dados!$C:$C,"2019")</f>
        <v>12</v>
      </c>
      <c r="O6" s="19">
        <f>SUMIFS(Dados!$D:$D,Dados!$A:$A,Analítico!$A6,Dados!$B:$B,"E",Dados!$C:$C,"2020")</f>
        <v>9.8000000000000007</v>
      </c>
      <c r="P6" s="20">
        <f t="shared" si="0"/>
        <v>-0.18333333333333324</v>
      </c>
    </row>
    <row r="7" spans="1:16" x14ac:dyDescent="0.25">
      <c r="A7" t="s">
        <v>54</v>
      </c>
      <c r="B7" s="11">
        <f>SUMIFS(Dados!$D:$D,Dados!$A:$A,Analítico!$A7,Dados!$B:$B,"A",Dados!$C:$C,"2019")</f>
        <v>12.1</v>
      </c>
      <c r="C7" s="11">
        <f>SUMIFS(Dados!$D:$D,Dados!$A:$A,Analítico!$A7,Dados!$B:$B,"A",Dados!$C:$C,"2020")</f>
        <v>10.8</v>
      </c>
      <c r="D7" s="12">
        <f t="shared" si="1"/>
        <v>-0.10743801652892548</v>
      </c>
      <c r="E7" s="13">
        <f>SUMIFS(Dados!$D:$D,Dados!$A:$A,Analítico!$A7,Dados!$B:$B,"B",Dados!$C:$C,"2019")</f>
        <v>11.4</v>
      </c>
      <c r="F7" s="13">
        <f>SUMIFS(Dados!$D:$D,Dados!$A:$A,Analítico!$A7,Dados!$B:$B,"B",Dados!$C:$C,"2020")</f>
        <v>10.3</v>
      </c>
      <c r="G7" s="14">
        <f t="shared" si="2"/>
        <v>-9.6491228070175405E-2</v>
      </c>
      <c r="H7" s="15">
        <f>SUMIFS(Dados!$D:$D,Dados!$A:$A,Analítico!$A7,Dados!$B:$B,"C",Dados!$C:$C,"2019")</f>
        <v>10.8</v>
      </c>
      <c r="I7" s="15">
        <f>SUMIFS(Dados!$D:$D,Dados!$A:$A,Analítico!$A7,Dados!$B:$B,"C",Dados!$C:$C,"2020")</f>
        <v>10.6</v>
      </c>
      <c r="J7" s="16">
        <f t="shared" si="3"/>
        <v>-1.8518518518518601E-2</v>
      </c>
      <c r="K7" s="17">
        <f>SUMIFS(Dados!$D:$D,Dados!$A:$A,Analítico!$A7,Dados!$B:$B,"D",Dados!$C:$C,"2019")</f>
        <v>10.9</v>
      </c>
      <c r="L7" s="17">
        <f>SUMIFS(Dados!$D:$D,Dados!$A:$A,Analítico!$A7,Dados!$B:$B,"D",Dados!$C:$C,"2020")</f>
        <v>10.4</v>
      </c>
      <c r="M7" s="18">
        <f t="shared" si="4"/>
        <v>-4.587155963302747E-2</v>
      </c>
      <c r="N7" s="19">
        <f>SUMIFS(Dados!$D:$D,Dados!$A:$A,Analítico!$A7,Dados!$B:$B,"E",Dados!$C:$C,"2019")</f>
        <v>11.9</v>
      </c>
      <c r="O7" s="19">
        <f>SUMIFS(Dados!$D:$D,Dados!$A:$A,Analítico!$A7,Dados!$B:$B,"E",Dados!$C:$C,"2020")</f>
        <v>10.7</v>
      </c>
      <c r="P7" s="20">
        <f t="shared" si="0"/>
        <v>-0.10084033613445387</v>
      </c>
    </row>
    <row r="8" spans="1:16" x14ac:dyDescent="0.25">
      <c r="A8" t="s">
        <v>55</v>
      </c>
      <c r="B8" s="11">
        <f>SUMIFS(Dados!$D:$D,Dados!$A:$A,Analítico!$A8,Dados!$B:$B,"A",Dados!$C:$C,"2019")</f>
        <v>0</v>
      </c>
      <c r="C8" s="11">
        <f>SUMIFS(Dados!$D:$D,Dados!$A:$A,Analítico!$A8,Dados!$B:$B,"A",Dados!$C:$C,"2020")</f>
        <v>13.1</v>
      </c>
      <c r="D8" s="12" t="str">
        <f t="shared" si="1"/>
        <v>-</v>
      </c>
      <c r="E8" s="13">
        <f>SUMIFS(Dados!$D:$D,Dados!$A:$A,Analítico!$A8,Dados!$B:$B,"B",Dados!$C:$C,"2019")</f>
        <v>0</v>
      </c>
      <c r="F8" s="13">
        <f>SUMIFS(Dados!$D:$D,Dados!$A:$A,Analítico!$A8,Dados!$B:$B,"B",Dados!$C:$C,"2020")</f>
        <v>13.1</v>
      </c>
      <c r="G8" s="14" t="str">
        <f t="shared" si="2"/>
        <v>-</v>
      </c>
      <c r="H8" s="15">
        <f>SUMIFS(Dados!$D:$D,Dados!$A:$A,Analítico!$A8,Dados!$B:$B,"C",Dados!$C:$C,"2019")</f>
        <v>0</v>
      </c>
      <c r="I8" s="15">
        <f>SUMIFS(Dados!$D:$D,Dados!$A:$A,Analítico!$A8,Dados!$B:$B,"C",Dados!$C:$C,"2020")</f>
        <v>13.1</v>
      </c>
      <c r="J8" s="16" t="str">
        <f t="shared" si="3"/>
        <v>-</v>
      </c>
      <c r="K8" s="17">
        <f>SUMIFS(Dados!$D:$D,Dados!$A:$A,Analítico!$A8,Dados!$B:$B,"D",Dados!$C:$C,"2019")</f>
        <v>0</v>
      </c>
      <c r="L8" s="17">
        <f>SUMIFS(Dados!$D:$D,Dados!$A:$A,Analítico!$A8,Dados!$B:$B,"D",Dados!$C:$C,"2020")</f>
        <v>13.2</v>
      </c>
      <c r="M8" s="18" t="str">
        <f t="shared" si="4"/>
        <v>-</v>
      </c>
      <c r="N8" s="19">
        <f>SUMIFS(Dados!$D:$D,Dados!$A:$A,Analítico!$A8,Dados!$B:$B,"E",Dados!$C:$C,"2019")</f>
        <v>0</v>
      </c>
      <c r="O8" s="19">
        <f>SUMIFS(Dados!$D:$D,Dados!$A:$A,Analítico!$A8,Dados!$B:$B,"E",Dados!$C:$C,"2020")</f>
        <v>13.2</v>
      </c>
      <c r="P8" s="20" t="str">
        <f t="shared" si="0"/>
        <v>-</v>
      </c>
    </row>
    <row r="9" spans="1:16" x14ac:dyDescent="0.25">
      <c r="A9" t="s">
        <v>56</v>
      </c>
      <c r="B9" s="11">
        <f>SUMIFS(Dados!$D:$D,Dados!$A:$A,Analítico!$A9,Dados!$B:$B,"A",Dados!$C:$C,"2019")</f>
        <v>0</v>
      </c>
      <c r="C9" s="11">
        <f>SUMIFS(Dados!$D:$D,Dados!$A:$A,Analítico!$A9,Dados!$B:$B,"A",Dados!$C:$C,"2020")</f>
        <v>11.8</v>
      </c>
      <c r="D9" s="12" t="str">
        <f t="shared" si="1"/>
        <v>-</v>
      </c>
      <c r="E9" s="13">
        <f>SUMIFS(Dados!$D:$D,Dados!$A:$A,Analítico!$A9,Dados!$B:$B,"B",Dados!$C:$C,"2019")</f>
        <v>0</v>
      </c>
      <c r="F9" s="13">
        <f>SUMIFS(Dados!$D:$D,Dados!$A:$A,Analítico!$A9,Dados!$B:$B,"B",Dados!$C:$C,"2020")</f>
        <v>11.7</v>
      </c>
      <c r="G9" s="14" t="str">
        <f t="shared" si="2"/>
        <v>-</v>
      </c>
      <c r="H9" s="15">
        <f>SUMIFS(Dados!$D:$D,Dados!$A:$A,Analítico!$A9,Dados!$B:$B,"C",Dados!$C:$C,"2019")</f>
        <v>0</v>
      </c>
      <c r="I9" s="15">
        <f>SUMIFS(Dados!$D:$D,Dados!$A:$A,Analítico!$A9,Dados!$B:$B,"C",Dados!$C:$C,"2020")</f>
        <v>11.5</v>
      </c>
      <c r="J9" s="16" t="str">
        <f t="shared" si="3"/>
        <v>-</v>
      </c>
      <c r="K9" s="17">
        <f>SUMIFS(Dados!$D:$D,Dados!$A:$A,Analítico!$A9,Dados!$B:$B,"D",Dados!$C:$C,"2019")</f>
        <v>0</v>
      </c>
      <c r="L9" s="17">
        <f>SUMIFS(Dados!$D:$D,Dados!$A:$A,Analítico!$A9,Dados!$B:$B,"D",Dados!$C:$C,"2020")</f>
        <v>11.5</v>
      </c>
      <c r="M9" s="18" t="str">
        <f t="shared" si="4"/>
        <v>-</v>
      </c>
      <c r="N9" s="19">
        <f>SUMIFS(Dados!$D:$D,Dados!$A:$A,Analítico!$A9,Dados!$B:$B,"E",Dados!$C:$C,"2019")</f>
        <v>0</v>
      </c>
      <c r="O9" s="19">
        <f>SUMIFS(Dados!$D:$D,Dados!$A:$A,Analítico!$A9,Dados!$B:$B,"E",Dados!$C:$C,"2020")</f>
        <v>11.6</v>
      </c>
      <c r="P9" s="20" t="str">
        <f t="shared" ref="P9:P42" si="5">IFERROR(O9/N9-1,"-")</f>
        <v>-</v>
      </c>
    </row>
    <row r="10" spans="1:16" x14ac:dyDescent="0.25">
      <c r="A10" t="s">
        <v>57</v>
      </c>
      <c r="B10" s="11">
        <f>SUMIFS(Dados!$D:$D,Dados!$A:$A,Analítico!$A10,Dados!$B:$B,"A",Dados!$C:$C,"2019")</f>
        <v>11.5</v>
      </c>
      <c r="C10" s="11">
        <f>SUMIFS(Dados!$D:$D,Dados!$A:$A,Analítico!$A10,Dados!$B:$B,"A",Dados!$C:$C,"2020")</f>
        <v>11.2</v>
      </c>
      <c r="D10" s="12">
        <f t="shared" si="1"/>
        <v>-2.6086956521739202E-2</v>
      </c>
      <c r="E10" s="13">
        <f>SUMIFS(Dados!$D:$D,Dados!$A:$A,Analítico!$A10,Dados!$B:$B,"B",Dados!$C:$C,"2019")</f>
        <v>10.7</v>
      </c>
      <c r="F10" s="13">
        <f>SUMIFS(Dados!$D:$D,Dados!$A:$A,Analítico!$A10,Dados!$B:$B,"B",Dados!$C:$C,"2020")</f>
        <v>10.3</v>
      </c>
      <c r="G10" s="14">
        <f t="shared" si="2"/>
        <v>-3.7383177570093351E-2</v>
      </c>
      <c r="H10" s="15">
        <f>SUMIFS(Dados!$D:$D,Dados!$A:$A,Analítico!$A10,Dados!$B:$B,"C",Dados!$C:$C,"2019")</f>
        <v>10.5</v>
      </c>
      <c r="I10" s="15">
        <f>SUMIFS(Dados!$D:$D,Dados!$A:$A,Analítico!$A10,Dados!$B:$B,"C",Dados!$C:$C,"2020")</f>
        <v>9.1999999999999993</v>
      </c>
      <c r="J10" s="16">
        <f t="shared" si="3"/>
        <v>-0.12380952380952392</v>
      </c>
      <c r="K10" s="17">
        <f>SUMIFS(Dados!$D:$D,Dados!$A:$A,Analítico!$A10,Dados!$B:$B,"D",Dados!$C:$C,"2019")</f>
        <v>10.6</v>
      </c>
      <c r="L10" s="17">
        <f>SUMIFS(Dados!$D:$D,Dados!$A:$A,Analítico!$A10,Dados!$B:$B,"D",Dados!$C:$C,"2020")</f>
        <v>9.1999999999999993</v>
      </c>
      <c r="M10" s="18">
        <f t="shared" si="4"/>
        <v>-0.13207547169811329</v>
      </c>
      <c r="N10" s="19">
        <f>SUMIFS(Dados!$D:$D,Dados!$A:$A,Analítico!$A10,Dados!$B:$B,"E",Dados!$C:$C,"2019")</f>
        <v>11.3</v>
      </c>
      <c r="O10" s="19">
        <f>SUMIFS(Dados!$D:$D,Dados!$A:$A,Analítico!$A10,Dados!$B:$B,"E",Dados!$C:$C,"2020")</f>
        <v>9.6999999999999993</v>
      </c>
      <c r="P10" s="20">
        <f t="shared" si="5"/>
        <v>-0.14159292035398241</v>
      </c>
    </row>
    <row r="11" spans="1:16" x14ac:dyDescent="0.25">
      <c r="A11" t="s">
        <v>58</v>
      </c>
      <c r="B11" s="11">
        <f>SUMIFS(Dados!$D:$D,Dados!$A:$A,Analítico!$A11,Dados!$B:$B,"A",Dados!$C:$C,"2019")</f>
        <v>12.2</v>
      </c>
      <c r="C11" s="11">
        <f>SUMIFS(Dados!$D:$D,Dados!$A:$A,Analítico!$A11,Dados!$B:$B,"A",Dados!$C:$C,"2020")</f>
        <v>12</v>
      </c>
      <c r="D11" s="12">
        <f t="shared" si="1"/>
        <v>-1.6393442622950727E-2</v>
      </c>
      <c r="E11" s="13">
        <f>SUMIFS(Dados!$D:$D,Dados!$A:$A,Analítico!$A11,Dados!$B:$B,"B",Dados!$C:$C,"2019")</f>
        <v>12.3</v>
      </c>
      <c r="F11" s="13">
        <f>SUMIFS(Dados!$D:$D,Dados!$A:$A,Analítico!$A11,Dados!$B:$B,"B",Dados!$C:$C,"2020")</f>
        <v>9.1999999999999993</v>
      </c>
      <c r="G11" s="14">
        <f t="shared" si="2"/>
        <v>-0.2520325203252034</v>
      </c>
      <c r="H11" s="15">
        <f>SUMIFS(Dados!$D:$D,Dados!$A:$A,Analítico!$A11,Dados!$B:$B,"C",Dados!$C:$C,"2019")</f>
        <v>12.3</v>
      </c>
      <c r="I11" s="15">
        <f>SUMIFS(Dados!$D:$D,Dados!$A:$A,Analítico!$A11,Dados!$B:$B,"C",Dados!$C:$C,"2020")</f>
        <v>9.8000000000000007</v>
      </c>
      <c r="J11" s="16">
        <f t="shared" si="3"/>
        <v>-0.2032520325203252</v>
      </c>
      <c r="K11" s="17">
        <f>SUMIFS(Dados!$D:$D,Dados!$A:$A,Analítico!$A11,Dados!$B:$B,"D",Dados!$C:$C,"2019")</f>
        <v>12.2</v>
      </c>
      <c r="L11" s="17">
        <f>SUMIFS(Dados!$D:$D,Dados!$A:$A,Analítico!$A11,Dados!$B:$B,"D",Dados!$C:$C,"2020")</f>
        <v>10.8</v>
      </c>
      <c r="M11" s="18">
        <f t="shared" si="4"/>
        <v>-0.11475409836065564</v>
      </c>
      <c r="N11" s="19">
        <f>SUMIFS(Dados!$D:$D,Dados!$A:$A,Analítico!$A11,Dados!$B:$B,"E",Dados!$C:$C,"2019")</f>
        <v>12.3</v>
      </c>
      <c r="O11" s="19">
        <f>SUMIFS(Dados!$D:$D,Dados!$A:$A,Analítico!$A11,Dados!$B:$B,"E",Dados!$C:$C,"2020")</f>
        <v>11.9</v>
      </c>
      <c r="P11" s="20">
        <f t="shared" si="5"/>
        <v>-3.2520325203252098E-2</v>
      </c>
    </row>
    <row r="12" spans="1:16" x14ac:dyDescent="0.25">
      <c r="A12" t="s">
        <v>59</v>
      </c>
      <c r="B12" s="11">
        <f>SUMIFS(Dados!$D:$D,Dados!$A:$A,Analítico!$A12,Dados!$B:$B,"A",Dados!$C:$C,"2019")</f>
        <v>11.6</v>
      </c>
      <c r="C12" s="11">
        <f>SUMIFS(Dados!$D:$D,Dados!$A:$A,Analítico!$A12,Dados!$B:$B,"A",Dados!$C:$C,"2020")</f>
        <v>11.4</v>
      </c>
      <c r="D12" s="12">
        <f t="shared" si="1"/>
        <v>-1.7241379310344751E-2</v>
      </c>
      <c r="E12" s="13">
        <f>SUMIFS(Dados!$D:$D,Dados!$A:$A,Analítico!$A12,Dados!$B:$B,"B",Dados!$C:$C,"2019")</f>
        <v>11.4</v>
      </c>
      <c r="F12" s="13">
        <f>SUMIFS(Dados!$D:$D,Dados!$A:$A,Analítico!$A12,Dados!$B:$B,"B",Dados!$C:$C,"2020")</f>
        <v>11.1</v>
      </c>
      <c r="G12" s="14">
        <f t="shared" si="2"/>
        <v>-2.6315789473684292E-2</v>
      </c>
      <c r="H12" s="15">
        <f>SUMIFS(Dados!$D:$D,Dados!$A:$A,Analítico!$A12,Dados!$B:$B,"C",Dados!$C:$C,"2019")</f>
        <v>11.4</v>
      </c>
      <c r="I12" s="15">
        <f>SUMIFS(Dados!$D:$D,Dados!$A:$A,Analítico!$A12,Dados!$B:$B,"C",Dados!$C:$C,"2020")</f>
        <v>10.9</v>
      </c>
      <c r="J12" s="16">
        <f t="shared" si="3"/>
        <v>-4.3859649122807043E-2</v>
      </c>
      <c r="K12" s="17">
        <f>SUMIFS(Dados!$D:$D,Dados!$A:$A,Analítico!$A12,Dados!$B:$B,"D",Dados!$C:$C,"2019")</f>
        <v>11.4</v>
      </c>
      <c r="L12" s="17">
        <f>SUMIFS(Dados!$D:$D,Dados!$A:$A,Analítico!$A12,Dados!$B:$B,"D",Dados!$C:$C,"2020")</f>
        <v>11.1</v>
      </c>
      <c r="M12" s="18">
        <f t="shared" si="4"/>
        <v>-2.6315789473684292E-2</v>
      </c>
      <c r="N12" s="19">
        <f>SUMIFS(Dados!$D:$D,Dados!$A:$A,Analítico!$A12,Dados!$B:$B,"E",Dados!$C:$C,"2019")</f>
        <v>11.6</v>
      </c>
      <c r="O12" s="19">
        <f>SUMIFS(Dados!$D:$D,Dados!$A:$A,Analítico!$A12,Dados!$B:$B,"E",Dados!$C:$C,"2020")</f>
        <v>11.3</v>
      </c>
      <c r="P12" s="20">
        <f t="shared" si="5"/>
        <v>-2.5862068965517127E-2</v>
      </c>
    </row>
    <row r="13" spans="1:16" x14ac:dyDescent="0.25">
      <c r="A13" t="s">
        <v>60</v>
      </c>
      <c r="B13" s="11">
        <f>SUMIFS(Dados!$D:$D,Dados!$A:$A,Analítico!$A13,Dados!$B:$B,"A",Dados!$C:$C,"2019")</f>
        <v>0</v>
      </c>
      <c r="C13" s="11">
        <f>SUMIFS(Dados!$D:$D,Dados!$A:$A,Analítico!$A13,Dados!$B:$B,"A",Dados!$C:$C,"2020")</f>
        <v>11.3</v>
      </c>
      <c r="D13" s="12" t="str">
        <f t="shared" si="1"/>
        <v>-</v>
      </c>
      <c r="E13" s="13">
        <f>SUMIFS(Dados!$D:$D,Dados!$A:$A,Analítico!$A13,Dados!$B:$B,"B",Dados!$C:$C,"2019")</f>
        <v>0</v>
      </c>
      <c r="F13" s="13">
        <f>SUMIFS(Dados!$D:$D,Dados!$A:$A,Analítico!$A13,Dados!$B:$B,"B",Dados!$C:$C,"2020")</f>
        <v>10.8</v>
      </c>
      <c r="G13" s="14" t="str">
        <f t="shared" si="2"/>
        <v>-</v>
      </c>
      <c r="H13" s="15">
        <f>SUMIFS(Dados!$D:$D,Dados!$A:$A,Analítico!$A13,Dados!$B:$B,"C",Dados!$C:$C,"2019")</f>
        <v>0</v>
      </c>
      <c r="I13" s="15">
        <f>SUMIFS(Dados!$D:$D,Dados!$A:$A,Analítico!$A13,Dados!$B:$B,"C",Dados!$C:$C,"2020")</f>
        <v>10.8</v>
      </c>
      <c r="J13" s="16" t="str">
        <f t="shared" si="3"/>
        <v>-</v>
      </c>
      <c r="K13" s="17">
        <f>SUMIFS(Dados!$D:$D,Dados!$A:$A,Analítico!$A13,Dados!$B:$B,"D",Dados!$C:$C,"2019")</f>
        <v>0</v>
      </c>
      <c r="L13" s="17">
        <f>SUMIFS(Dados!$D:$D,Dados!$A:$A,Analítico!$A13,Dados!$B:$B,"D",Dados!$C:$C,"2020")</f>
        <v>10.7</v>
      </c>
      <c r="M13" s="18" t="str">
        <f t="shared" si="4"/>
        <v>-</v>
      </c>
      <c r="N13" s="19">
        <f>SUMIFS(Dados!$D:$D,Dados!$A:$A,Analítico!$A13,Dados!$B:$B,"E",Dados!$C:$C,"2019")</f>
        <v>0</v>
      </c>
      <c r="O13" s="19">
        <f>SUMIFS(Dados!$D:$D,Dados!$A:$A,Analítico!$A13,Dados!$B:$B,"E",Dados!$C:$C,"2020")</f>
        <v>11.1</v>
      </c>
      <c r="P13" s="20" t="str">
        <f t="shared" si="5"/>
        <v>-</v>
      </c>
    </row>
    <row r="14" spans="1:16" x14ac:dyDescent="0.25">
      <c r="A14" t="s">
        <v>61</v>
      </c>
      <c r="B14" s="11">
        <f>SUMIFS(Dados!$D:$D,Dados!$A:$A,Analítico!$A14,Dados!$B:$B,"A",Dados!$C:$C,"2019")</f>
        <v>0</v>
      </c>
      <c r="C14" s="11">
        <f>SUMIFS(Dados!$D:$D,Dados!$A:$A,Analítico!$A14,Dados!$B:$B,"A",Dados!$C:$C,"2020")</f>
        <v>11.4</v>
      </c>
      <c r="D14" s="12" t="str">
        <f t="shared" si="1"/>
        <v>-</v>
      </c>
      <c r="E14" s="13">
        <f>SUMIFS(Dados!$D:$D,Dados!$A:$A,Analítico!$A14,Dados!$B:$B,"B",Dados!$C:$C,"2019")</f>
        <v>0</v>
      </c>
      <c r="F14" s="13">
        <f>SUMIFS(Dados!$D:$D,Dados!$A:$A,Analítico!$A14,Dados!$B:$B,"B",Dados!$C:$C,"2020")</f>
        <v>11.2</v>
      </c>
      <c r="G14" s="14" t="str">
        <f t="shared" si="2"/>
        <v>-</v>
      </c>
      <c r="H14" s="15">
        <f>SUMIFS(Dados!$D:$D,Dados!$A:$A,Analítico!$A14,Dados!$B:$B,"C",Dados!$C:$C,"2019")</f>
        <v>0</v>
      </c>
      <c r="I14" s="15">
        <f>SUMIFS(Dados!$D:$D,Dados!$A:$A,Analítico!$A14,Dados!$B:$B,"C",Dados!$C:$C,"2020")</f>
        <v>10.8</v>
      </c>
      <c r="J14" s="16" t="str">
        <f t="shared" si="3"/>
        <v>-</v>
      </c>
      <c r="K14" s="17">
        <f>SUMIFS(Dados!$D:$D,Dados!$A:$A,Analítico!$A14,Dados!$B:$B,"D",Dados!$C:$C,"2019")</f>
        <v>0</v>
      </c>
      <c r="L14" s="17">
        <f>SUMIFS(Dados!$D:$D,Dados!$A:$A,Analítico!$A14,Dados!$B:$B,"D",Dados!$C:$C,"2020")</f>
        <v>10.6</v>
      </c>
      <c r="M14" s="18" t="str">
        <f t="shared" si="4"/>
        <v>-</v>
      </c>
      <c r="N14" s="19">
        <f>SUMIFS(Dados!$D:$D,Dados!$A:$A,Analítico!$A14,Dados!$B:$B,"E",Dados!$C:$C,"2019")</f>
        <v>0</v>
      </c>
      <c r="O14" s="19">
        <f>SUMIFS(Dados!$D:$D,Dados!$A:$A,Analítico!$A14,Dados!$B:$B,"E",Dados!$C:$C,"2020")</f>
        <v>11</v>
      </c>
      <c r="P14" s="20" t="str">
        <f t="shared" si="5"/>
        <v>-</v>
      </c>
    </row>
    <row r="15" spans="1:16" x14ac:dyDescent="0.25">
      <c r="A15" t="s">
        <v>62</v>
      </c>
      <c r="B15" s="11">
        <f>SUMIFS(Dados!$D:$D,Dados!$A:$A,Analítico!$A15,Dados!$B:$B,"A",Dados!$C:$C,"2019")</f>
        <v>12.5</v>
      </c>
      <c r="C15" s="11">
        <f>SUMIFS(Dados!$D:$D,Dados!$A:$A,Analítico!$A15,Dados!$B:$B,"A",Dados!$C:$C,"2020")</f>
        <v>11.5</v>
      </c>
      <c r="D15" s="12">
        <f t="shared" si="1"/>
        <v>-7.999999999999996E-2</v>
      </c>
      <c r="E15" s="13">
        <f>SUMIFS(Dados!$D:$D,Dados!$A:$A,Analítico!$A15,Dados!$B:$B,"B",Dados!$C:$C,"2019")</f>
        <v>12.4</v>
      </c>
      <c r="F15" s="13">
        <f>SUMIFS(Dados!$D:$D,Dados!$A:$A,Analítico!$A15,Dados!$B:$B,"B",Dados!$C:$C,"2020")</f>
        <v>8.1999999999999993</v>
      </c>
      <c r="G15" s="14">
        <f t="shared" si="2"/>
        <v>-0.33870967741935487</v>
      </c>
      <c r="H15" s="15">
        <f>SUMIFS(Dados!$D:$D,Dados!$A:$A,Analítico!$A15,Dados!$B:$B,"C",Dados!$C:$C,"2019")</f>
        <v>11.7</v>
      </c>
      <c r="I15" s="15">
        <f>SUMIFS(Dados!$D:$D,Dados!$A:$A,Analítico!$A15,Dados!$B:$B,"C",Dados!$C:$C,"2020")</f>
        <v>7.9</v>
      </c>
      <c r="J15" s="16">
        <f t="shared" si="3"/>
        <v>-0.32478632478632474</v>
      </c>
      <c r="K15" s="17">
        <f>SUMIFS(Dados!$D:$D,Dados!$A:$A,Analítico!$A15,Dados!$B:$B,"D",Dados!$C:$C,"2019")</f>
        <v>11.6</v>
      </c>
      <c r="L15" s="17">
        <f>SUMIFS(Dados!$D:$D,Dados!$A:$A,Analítico!$A15,Dados!$B:$B,"D",Dados!$C:$C,"2020")</f>
        <v>7.6</v>
      </c>
      <c r="M15" s="18">
        <f t="shared" si="4"/>
        <v>-0.34482758620689657</v>
      </c>
      <c r="N15" s="19">
        <f>SUMIFS(Dados!$D:$D,Dados!$A:$A,Analítico!$A15,Dados!$B:$B,"E",Dados!$C:$C,"2019")</f>
        <v>11.4</v>
      </c>
      <c r="O15" s="19">
        <f>SUMIFS(Dados!$D:$D,Dados!$A:$A,Analítico!$A15,Dados!$B:$B,"E",Dados!$C:$C,"2020")</f>
        <v>11.2</v>
      </c>
      <c r="P15" s="20">
        <f t="shared" si="5"/>
        <v>-1.7543859649122862E-2</v>
      </c>
    </row>
    <row r="16" spans="1:16" x14ac:dyDescent="0.25">
      <c r="A16" t="s">
        <v>63</v>
      </c>
      <c r="B16" s="11">
        <f>SUMIFS(Dados!$D:$D,Dados!$A:$A,Analítico!$A16,Dados!$B:$B,"A",Dados!$C:$C,"2019")</f>
        <v>0</v>
      </c>
      <c r="C16" s="11">
        <f>SUMIFS(Dados!$D:$D,Dados!$A:$A,Analítico!$A16,Dados!$B:$B,"A",Dados!$C:$C,"2020")</f>
        <v>12.6</v>
      </c>
      <c r="D16" s="12" t="str">
        <f t="shared" si="1"/>
        <v>-</v>
      </c>
      <c r="E16" s="13">
        <f>SUMIFS(Dados!$D:$D,Dados!$A:$A,Analítico!$A16,Dados!$B:$B,"B",Dados!$C:$C,"2019")</f>
        <v>0</v>
      </c>
      <c r="F16" s="13">
        <f>SUMIFS(Dados!$D:$D,Dados!$A:$A,Analítico!$A16,Dados!$B:$B,"B",Dados!$C:$C,"2020")</f>
        <v>12.5</v>
      </c>
      <c r="G16" s="14" t="str">
        <f t="shared" si="2"/>
        <v>-</v>
      </c>
      <c r="H16" s="15">
        <f>SUMIFS(Dados!$D:$D,Dados!$A:$A,Analítico!$A16,Dados!$B:$B,"C",Dados!$C:$C,"2019")</f>
        <v>0</v>
      </c>
      <c r="I16" s="15">
        <f>SUMIFS(Dados!$D:$D,Dados!$A:$A,Analítico!$A16,Dados!$B:$B,"C",Dados!$C:$C,"2020")</f>
        <v>12.5</v>
      </c>
      <c r="J16" s="16" t="str">
        <f t="shared" si="3"/>
        <v>-</v>
      </c>
      <c r="K16" s="17">
        <f>SUMIFS(Dados!$D:$D,Dados!$A:$A,Analítico!$A16,Dados!$B:$B,"D",Dados!$C:$C,"2019")</f>
        <v>0</v>
      </c>
      <c r="L16" s="17">
        <f>SUMIFS(Dados!$D:$D,Dados!$A:$A,Analítico!$A16,Dados!$B:$B,"D",Dados!$C:$C,"2020")</f>
        <v>12.5</v>
      </c>
      <c r="M16" s="18" t="str">
        <f t="shared" si="4"/>
        <v>-</v>
      </c>
      <c r="N16" s="19">
        <f>SUMIFS(Dados!$D:$D,Dados!$A:$A,Analítico!$A16,Dados!$B:$B,"E",Dados!$C:$C,"2019")</f>
        <v>0</v>
      </c>
      <c r="O16" s="19">
        <f>SUMIFS(Dados!$D:$D,Dados!$A:$A,Analítico!$A16,Dados!$B:$B,"E",Dados!$C:$C,"2020")</f>
        <v>12.5</v>
      </c>
      <c r="P16" s="20" t="str">
        <f t="shared" si="5"/>
        <v>-</v>
      </c>
    </row>
    <row r="17" spans="1:16" x14ac:dyDescent="0.25">
      <c r="A17" t="s">
        <v>64</v>
      </c>
      <c r="B17" s="11">
        <f>SUMIFS(Dados!$D:$D,Dados!$A:$A,Analítico!$A17,Dados!$B:$B,"A",Dados!$C:$C,"2019")</f>
        <v>8.6</v>
      </c>
      <c r="C17" s="11">
        <f>SUMIFS(Dados!$D:$D,Dados!$A:$A,Analítico!$A17,Dados!$B:$B,"A",Dados!$C:$C,"2020")</f>
        <v>8.1999999999999993</v>
      </c>
      <c r="D17" s="12">
        <f t="shared" si="1"/>
        <v>-4.6511627906976827E-2</v>
      </c>
      <c r="E17" s="13">
        <f>SUMIFS(Dados!$D:$D,Dados!$A:$A,Analítico!$A17,Dados!$B:$B,"B",Dados!$C:$C,"2019")</f>
        <v>9.6999999999999993</v>
      </c>
      <c r="F17" s="13">
        <f>SUMIFS(Dados!$D:$D,Dados!$A:$A,Analítico!$A17,Dados!$B:$B,"B",Dados!$C:$C,"2020")</f>
        <v>8.3000000000000007</v>
      </c>
      <c r="G17" s="14">
        <f t="shared" si="2"/>
        <v>-0.14432989690721632</v>
      </c>
      <c r="H17" s="15">
        <f>SUMIFS(Dados!$D:$D,Dados!$A:$A,Analítico!$A17,Dados!$B:$B,"C",Dados!$C:$C,"2019")</f>
        <v>9.3000000000000007</v>
      </c>
      <c r="I17" s="15">
        <f>SUMIFS(Dados!$D:$D,Dados!$A:$A,Analítico!$A17,Dados!$B:$B,"C",Dados!$C:$C,"2020")</f>
        <v>8.6</v>
      </c>
      <c r="J17" s="16">
        <f t="shared" si="3"/>
        <v>-7.526881720430123E-2</v>
      </c>
      <c r="K17" s="17">
        <f>SUMIFS(Dados!$D:$D,Dados!$A:$A,Analítico!$A17,Dados!$B:$B,"D",Dados!$C:$C,"2019")</f>
        <v>9.8000000000000007</v>
      </c>
      <c r="L17" s="17">
        <f>SUMIFS(Dados!$D:$D,Dados!$A:$A,Analítico!$A17,Dados!$B:$B,"D",Dados!$C:$C,"2020")</f>
        <v>9.3000000000000007</v>
      </c>
      <c r="M17" s="18">
        <f t="shared" si="4"/>
        <v>-5.1020408163265252E-2</v>
      </c>
      <c r="N17" s="19">
        <f>SUMIFS(Dados!$D:$D,Dados!$A:$A,Analítico!$A17,Dados!$B:$B,"E",Dados!$C:$C,"2019")</f>
        <v>10.1</v>
      </c>
      <c r="O17" s="19">
        <f>SUMIFS(Dados!$D:$D,Dados!$A:$A,Analítico!$A17,Dados!$B:$B,"E",Dados!$C:$C,"2020")</f>
        <v>9.5</v>
      </c>
      <c r="P17" s="20">
        <f t="shared" si="5"/>
        <v>-5.9405940594059348E-2</v>
      </c>
    </row>
    <row r="18" spans="1:16" x14ac:dyDescent="0.25">
      <c r="A18" t="s">
        <v>65</v>
      </c>
      <c r="B18" s="11">
        <f>SUMIFS(Dados!$D:$D,Dados!$A:$A,Analítico!$A18,Dados!$B:$B,"A",Dados!$C:$C,"2019")</f>
        <v>13.2</v>
      </c>
      <c r="C18" s="11">
        <f>SUMIFS(Dados!$D:$D,Dados!$A:$A,Analítico!$A18,Dados!$B:$B,"A",Dados!$C:$C,"2020")</f>
        <v>12.7</v>
      </c>
      <c r="D18" s="12">
        <f t="shared" si="1"/>
        <v>-3.7878787878787845E-2</v>
      </c>
      <c r="E18" s="13">
        <f>SUMIFS(Dados!$D:$D,Dados!$A:$A,Analítico!$A18,Dados!$B:$B,"B",Dados!$C:$C,"2019")</f>
        <v>12.8</v>
      </c>
      <c r="F18" s="13">
        <f>SUMIFS(Dados!$D:$D,Dados!$A:$A,Analítico!$A18,Dados!$B:$B,"B",Dados!$C:$C,"2020")</f>
        <v>11.8</v>
      </c>
      <c r="G18" s="14">
        <f t="shared" si="2"/>
        <v>-7.8125E-2</v>
      </c>
      <c r="H18" s="15">
        <f>SUMIFS(Dados!$D:$D,Dados!$A:$A,Analítico!$A18,Dados!$B:$B,"C",Dados!$C:$C,"2019")</f>
        <v>12.5</v>
      </c>
      <c r="I18" s="15">
        <f>SUMIFS(Dados!$D:$D,Dados!$A:$A,Analítico!$A18,Dados!$B:$B,"C",Dados!$C:$C,"2020")</f>
        <v>11.2</v>
      </c>
      <c r="J18" s="16">
        <f t="shared" si="3"/>
        <v>-0.10400000000000009</v>
      </c>
      <c r="K18" s="17">
        <f>SUMIFS(Dados!$D:$D,Dados!$A:$A,Analítico!$A18,Dados!$B:$B,"D",Dados!$C:$C,"2019")</f>
        <v>12.8</v>
      </c>
      <c r="L18" s="17">
        <f>SUMIFS(Dados!$D:$D,Dados!$A:$A,Analítico!$A18,Dados!$B:$B,"D",Dados!$C:$C,"2020")</f>
        <v>11</v>
      </c>
      <c r="M18" s="18">
        <f t="shared" si="4"/>
        <v>-0.140625</v>
      </c>
      <c r="N18" s="19">
        <f>SUMIFS(Dados!$D:$D,Dados!$A:$A,Analítico!$A18,Dados!$B:$B,"E",Dados!$C:$C,"2019")</f>
        <v>12.9</v>
      </c>
      <c r="O18" s="19">
        <f>SUMIFS(Dados!$D:$D,Dados!$A:$A,Analítico!$A18,Dados!$B:$B,"E",Dados!$C:$C,"2020")</f>
        <v>12.6</v>
      </c>
      <c r="P18" s="20">
        <f t="shared" si="5"/>
        <v>-2.3255813953488413E-2</v>
      </c>
    </row>
    <row r="19" spans="1:16" x14ac:dyDescent="0.25">
      <c r="A19" t="s">
        <v>66</v>
      </c>
      <c r="B19" s="11">
        <f>SUMIFS(Dados!$D:$D,Dados!$A:$A,Analítico!$A19,Dados!$B:$B,"A",Dados!$C:$C,"2019")</f>
        <v>10.3</v>
      </c>
      <c r="C19" s="11">
        <f>SUMIFS(Dados!$D:$D,Dados!$A:$A,Analítico!$A19,Dados!$B:$B,"A",Dados!$C:$C,"2020")</f>
        <v>9.4</v>
      </c>
      <c r="D19" s="12">
        <f t="shared" si="1"/>
        <v>-8.7378640776699101E-2</v>
      </c>
      <c r="E19" s="13">
        <f>SUMIFS(Dados!$D:$D,Dados!$A:$A,Analítico!$A19,Dados!$B:$B,"B",Dados!$C:$C,"2019")</f>
        <v>10.6</v>
      </c>
      <c r="F19" s="13">
        <f>SUMIFS(Dados!$D:$D,Dados!$A:$A,Analítico!$A19,Dados!$B:$B,"B",Dados!$C:$C,"2020")</f>
        <v>9.9</v>
      </c>
      <c r="G19" s="14">
        <f t="shared" si="2"/>
        <v>-6.6037735849056589E-2</v>
      </c>
      <c r="H19" s="15">
        <f>SUMIFS(Dados!$D:$D,Dados!$A:$A,Analítico!$A19,Dados!$B:$B,"C",Dados!$C:$C,"2019")</f>
        <v>10.4</v>
      </c>
      <c r="I19" s="15">
        <f>SUMIFS(Dados!$D:$D,Dados!$A:$A,Analítico!$A19,Dados!$B:$B,"C",Dados!$C:$C,"2020")</f>
        <v>10.1</v>
      </c>
      <c r="J19" s="16">
        <f t="shared" si="3"/>
        <v>-2.8846153846153966E-2</v>
      </c>
      <c r="K19" s="17">
        <f>SUMIFS(Dados!$D:$D,Dados!$A:$A,Analítico!$A19,Dados!$B:$B,"D",Dados!$C:$C,"2019")</f>
        <v>10.199999999999999</v>
      </c>
      <c r="L19" s="17">
        <f>SUMIFS(Dados!$D:$D,Dados!$A:$A,Analítico!$A19,Dados!$B:$B,"D",Dados!$C:$C,"2020")</f>
        <v>8.9</v>
      </c>
      <c r="M19" s="18">
        <f t="shared" si="4"/>
        <v>-0.12745098039215674</v>
      </c>
      <c r="N19" s="19">
        <f>SUMIFS(Dados!$D:$D,Dados!$A:$A,Analítico!$A19,Dados!$B:$B,"E",Dados!$C:$C,"2019")</f>
        <v>9.6</v>
      </c>
      <c r="O19" s="19">
        <f>SUMIFS(Dados!$D:$D,Dados!$A:$A,Analítico!$A19,Dados!$B:$B,"E",Dados!$C:$C,"2020")</f>
        <v>9.3000000000000007</v>
      </c>
      <c r="P19" s="20">
        <f t="shared" si="5"/>
        <v>-3.1249999999999889E-2</v>
      </c>
    </row>
    <row r="20" spans="1:16" x14ac:dyDescent="0.25">
      <c r="A20" t="s">
        <v>67</v>
      </c>
      <c r="B20" s="11">
        <f>SUMIFS(Dados!$D:$D,Dados!$A:$A,Analítico!$A20,Dados!$B:$B,"A",Dados!$C:$C,"2019")</f>
        <v>8.8000000000000007</v>
      </c>
      <c r="C20" s="11">
        <f>SUMIFS(Dados!$D:$D,Dados!$A:$A,Analítico!$A20,Dados!$B:$B,"A",Dados!$C:$C,"2020")</f>
        <v>8.6</v>
      </c>
      <c r="D20" s="12">
        <f t="shared" si="1"/>
        <v>-2.2727272727272818E-2</v>
      </c>
      <c r="E20" s="13">
        <f>SUMIFS(Dados!$D:$D,Dados!$A:$A,Analítico!$A20,Dados!$B:$B,"B",Dados!$C:$C,"2019")</f>
        <v>9.3000000000000007</v>
      </c>
      <c r="F20" s="13">
        <f>SUMIFS(Dados!$D:$D,Dados!$A:$A,Analítico!$A20,Dados!$B:$B,"B",Dados!$C:$C,"2020")</f>
        <v>9.3000000000000007</v>
      </c>
      <c r="G20" s="14">
        <f t="shared" si="2"/>
        <v>0</v>
      </c>
      <c r="H20" s="15">
        <f>SUMIFS(Dados!$D:$D,Dados!$A:$A,Analítico!$A20,Dados!$B:$B,"C",Dados!$C:$C,"2019")</f>
        <v>9.1</v>
      </c>
      <c r="I20" s="15">
        <f>SUMIFS(Dados!$D:$D,Dados!$A:$A,Analítico!$A20,Dados!$B:$B,"C",Dados!$C:$C,"2020")</f>
        <v>8.6</v>
      </c>
      <c r="J20" s="16">
        <f t="shared" si="3"/>
        <v>-5.4945054945054972E-2</v>
      </c>
      <c r="K20" s="17">
        <f>SUMIFS(Dados!$D:$D,Dados!$A:$A,Analítico!$A20,Dados!$B:$B,"D",Dados!$C:$C,"2019")</f>
        <v>8.9</v>
      </c>
      <c r="L20" s="17">
        <f>SUMIFS(Dados!$D:$D,Dados!$A:$A,Analítico!$A20,Dados!$B:$B,"D",Dados!$C:$C,"2020")</f>
        <v>7.6</v>
      </c>
      <c r="M20" s="18">
        <f t="shared" si="4"/>
        <v>-0.1460674157303371</v>
      </c>
      <c r="N20" s="19">
        <f>SUMIFS(Dados!$D:$D,Dados!$A:$A,Analítico!$A20,Dados!$B:$B,"E",Dados!$C:$C,"2019")</f>
        <v>9.1999999999999993</v>
      </c>
      <c r="O20" s="19">
        <f>SUMIFS(Dados!$D:$D,Dados!$A:$A,Analítico!$A20,Dados!$B:$B,"E",Dados!$C:$C,"2020")</f>
        <v>8.8000000000000007</v>
      </c>
      <c r="P20" s="20">
        <f t="shared" si="5"/>
        <v>-4.3478260869565077E-2</v>
      </c>
    </row>
    <row r="21" spans="1:16" x14ac:dyDescent="0.25">
      <c r="A21" t="s">
        <v>68</v>
      </c>
      <c r="B21" s="11">
        <f>SUMIFS(Dados!$D:$D,Dados!$A:$A,Analítico!$A21,Dados!$B:$B,"A",Dados!$C:$C,"2019")</f>
        <v>9.6</v>
      </c>
      <c r="C21" s="11">
        <f>SUMIFS(Dados!$D:$D,Dados!$A:$A,Analítico!$A21,Dados!$B:$B,"A",Dados!$C:$C,"2020")</f>
        <v>9.3000000000000007</v>
      </c>
      <c r="D21" s="12">
        <f t="shared" si="1"/>
        <v>-3.1249999999999889E-2</v>
      </c>
      <c r="E21" s="13">
        <f>SUMIFS(Dados!$D:$D,Dados!$A:$A,Analítico!$A21,Dados!$B:$B,"B",Dados!$C:$C,"2019")</f>
        <v>9.8000000000000007</v>
      </c>
      <c r="F21" s="13">
        <f>SUMIFS(Dados!$D:$D,Dados!$A:$A,Analítico!$A21,Dados!$B:$B,"B",Dados!$C:$C,"2020")</f>
        <v>9.4</v>
      </c>
      <c r="G21" s="14">
        <f t="shared" si="2"/>
        <v>-4.081632653061229E-2</v>
      </c>
      <c r="H21" s="15">
        <f>SUMIFS(Dados!$D:$D,Dados!$A:$A,Analítico!$A21,Dados!$B:$B,"C",Dados!$C:$C,"2019")</f>
        <v>9.4</v>
      </c>
      <c r="I21" s="15">
        <f>SUMIFS(Dados!$D:$D,Dados!$A:$A,Analítico!$A21,Dados!$B:$B,"C",Dados!$C:$C,"2020")</f>
        <v>9.1999999999999993</v>
      </c>
      <c r="J21" s="16">
        <f t="shared" si="3"/>
        <v>-2.1276595744680993E-2</v>
      </c>
      <c r="K21" s="17">
        <f>SUMIFS(Dados!$D:$D,Dados!$A:$A,Analítico!$A21,Dados!$B:$B,"D",Dados!$C:$C,"2019")</f>
        <v>10.1</v>
      </c>
      <c r="L21" s="17">
        <f>SUMIFS(Dados!$D:$D,Dados!$A:$A,Analítico!$A21,Dados!$B:$B,"D",Dados!$C:$C,"2020")</f>
        <v>9.9</v>
      </c>
      <c r="M21" s="18">
        <f t="shared" si="4"/>
        <v>-1.9801980198019709E-2</v>
      </c>
      <c r="N21" s="19">
        <f>SUMIFS(Dados!$D:$D,Dados!$A:$A,Analítico!$A21,Dados!$B:$B,"E",Dados!$C:$C,"2019")</f>
        <v>10.3</v>
      </c>
      <c r="O21" s="19">
        <f>SUMIFS(Dados!$D:$D,Dados!$A:$A,Analítico!$A21,Dados!$B:$B,"E",Dados!$C:$C,"2020")</f>
        <v>10</v>
      </c>
      <c r="P21" s="20">
        <f t="shared" si="5"/>
        <v>-2.9126213592233108E-2</v>
      </c>
    </row>
    <row r="22" spans="1:16" x14ac:dyDescent="0.25">
      <c r="A22" t="s">
        <v>69</v>
      </c>
      <c r="B22" s="11">
        <f>SUMIFS(Dados!$D:$D,Dados!$A:$A,Analítico!$A22,Dados!$B:$B,"A",Dados!$C:$C,"2019")</f>
        <v>10.9</v>
      </c>
      <c r="C22" s="11">
        <f>SUMIFS(Dados!$D:$D,Dados!$A:$A,Analítico!$A22,Dados!$B:$B,"A",Dados!$C:$C,"2020")</f>
        <v>7.9</v>
      </c>
      <c r="D22" s="12">
        <f t="shared" si="1"/>
        <v>-0.27522935779816515</v>
      </c>
      <c r="E22" s="13">
        <f>SUMIFS(Dados!$D:$D,Dados!$A:$A,Analítico!$A22,Dados!$B:$B,"B",Dados!$C:$C,"2019")</f>
        <v>10.6</v>
      </c>
      <c r="F22" s="13">
        <f>SUMIFS(Dados!$D:$D,Dados!$A:$A,Analítico!$A22,Dados!$B:$B,"B",Dados!$C:$C,"2020")</f>
        <v>8.9</v>
      </c>
      <c r="G22" s="14">
        <f t="shared" si="2"/>
        <v>-0.160377358490566</v>
      </c>
      <c r="H22" s="15">
        <f>SUMIFS(Dados!$D:$D,Dados!$A:$A,Analítico!$A22,Dados!$B:$B,"C",Dados!$C:$C,"2019")</f>
        <v>10.3</v>
      </c>
      <c r="I22" s="15">
        <f>SUMIFS(Dados!$D:$D,Dados!$A:$A,Analítico!$A22,Dados!$B:$B,"C",Dados!$C:$C,"2020")</f>
        <v>9.8000000000000007</v>
      </c>
      <c r="J22" s="16">
        <f t="shared" si="3"/>
        <v>-4.8543689320388328E-2</v>
      </c>
      <c r="K22" s="17">
        <f>SUMIFS(Dados!$D:$D,Dados!$A:$A,Analítico!$A22,Dados!$B:$B,"D",Dados!$C:$C,"2019")</f>
        <v>10.4</v>
      </c>
      <c r="L22" s="17">
        <f>SUMIFS(Dados!$D:$D,Dados!$A:$A,Analítico!$A22,Dados!$B:$B,"D",Dados!$C:$C,"2020")</f>
        <v>9.6999999999999993</v>
      </c>
      <c r="M22" s="18">
        <f t="shared" si="4"/>
        <v>-6.7307692307692402E-2</v>
      </c>
      <c r="N22" s="19">
        <f>SUMIFS(Dados!$D:$D,Dados!$A:$A,Analítico!$A22,Dados!$B:$B,"E",Dados!$C:$C,"2019")</f>
        <v>10.7</v>
      </c>
      <c r="O22" s="19">
        <f>SUMIFS(Dados!$D:$D,Dados!$A:$A,Analítico!$A22,Dados!$B:$B,"E",Dados!$C:$C,"2020")</f>
        <v>9.3000000000000007</v>
      </c>
      <c r="P22" s="20">
        <f t="shared" si="5"/>
        <v>-0.13084112149532701</v>
      </c>
    </row>
    <row r="23" spans="1:16" x14ac:dyDescent="0.25">
      <c r="A23" t="s">
        <v>70</v>
      </c>
      <c r="B23" s="11">
        <f>SUMIFS(Dados!$D:$D,Dados!$A:$A,Analítico!$A23,Dados!$B:$B,"A",Dados!$C:$C,"2019")</f>
        <v>10.1</v>
      </c>
      <c r="C23" s="11">
        <f>SUMIFS(Dados!$D:$D,Dados!$A:$A,Analítico!$A23,Dados!$B:$B,"A",Dados!$C:$C,"2020")</f>
        <v>7.5</v>
      </c>
      <c r="D23" s="12">
        <f t="shared" si="1"/>
        <v>-0.25742574257425743</v>
      </c>
      <c r="E23" s="13">
        <f>SUMIFS(Dados!$D:$D,Dados!$A:$A,Analítico!$A23,Dados!$B:$B,"B",Dados!$C:$C,"2019")</f>
        <v>9.8000000000000007</v>
      </c>
      <c r="F23" s="13">
        <f>SUMIFS(Dados!$D:$D,Dados!$A:$A,Analítico!$A23,Dados!$B:$B,"B",Dados!$C:$C,"2020")</f>
        <v>6.8</v>
      </c>
      <c r="G23" s="14">
        <f t="shared" si="2"/>
        <v>-0.30612244897959195</v>
      </c>
      <c r="H23" s="15">
        <f>SUMIFS(Dados!$D:$D,Dados!$A:$A,Analítico!$A23,Dados!$B:$B,"C",Dados!$C:$C,"2019")</f>
        <v>9.8000000000000007</v>
      </c>
      <c r="I23" s="15">
        <f>SUMIFS(Dados!$D:$D,Dados!$A:$A,Analítico!$A23,Dados!$B:$B,"C",Dados!$C:$C,"2020")</f>
        <v>6.1</v>
      </c>
      <c r="J23" s="16">
        <f t="shared" si="3"/>
        <v>-0.37755102040816335</v>
      </c>
      <c r="K23" s="17">
        <f>SUMIFS(Dados!$D:$D,Dados!$A:$A,Analítico!$A23,Dados!$B:$B,"D",Dados!$C:$C,"2019")</f>
        <v>10</v>
      </c>
      <c r="L23" s="17">
        <f>SUMIFS(Dados!$D:$D,Dados!$A:$A,Analítico!$A23,Dados!$B:$B,"D",Dados!$C:$C,"2020")</f>
        <v>6.9</v>
      </c>
      <c r="M23" s="18">
        <f t="shared" si="4"/>
        <v>-0.30999999999999994</v>
      </c>
      <c r="N23" s="19">
        <f>SUMIFS(Dados!$D:$D,Dados!$A:$A,Analítico!$A23,Dados!$B:$B,"E",Dados!$C:$C,"2019")</f>
        <v>9.6999999999999993</v>
      </c>
      <c r="O23" s="19">
        <f>SUMIFS(Dados!$D:$D,Dados!$A:$A,Analítico!$A23,Dados!$B:$B,"E",Dados!$C:$C,"2020")</f>
        <v>7.5</v>
      </c>
      <c r="P23" s="20">
        <f t="shared" si="5"/>
        <v>-0.22680412371134018</v>
      </c>
    </row>
    <row r="24" spans="1:16" x14ac:dyDescent="0.25">
      <c r="A24" t="s">
        <v>71</v>
      </c>
      <c r="B24" s="11">
        <f>SUMIFS(Dados!$D:$D,Dados!$A:$A,Analítico!$A24,Dados!$B:$B,"A",Dados!$C:$C,"2019")</f>
        <v>12.4</v>
      </c>
      <c r="C24" s="11">
        <f>SUMIFS(Dados!$D:$D,Dados!$A:$A,Analítico!$A24,Dados!$B:$B,"A",Dados!$C:$C,"2020")</f>
        <v>12.1</v>
      </c>
      <c r="D24" s="12">
        <f t="shared" si="1"/>
        <v>-2.4193548387096864E-2</v>
      </c>
      <c r="E24" s="13">
        <f>SUMIFS(Dados!$D:$D,Dados!$A:$A,Analítico!$A24,Dados!$B:$B,"B",Dados!$C:$C,"2019")</f>
        <v>10.9</v>
      </c>
      <c r="F24" s="13">
        <f>SUMIFS(Dados!$D:$D,Dados!$A:$A,Analítico!$A24,Dados!$B:$B,"B",Dados!$C:$C,"2020")</f>
        <v>8.1999999999999993</v>
      </c>
      <c r="G24" s="14">
        <f t="shared" si="2"/>
        <v>-0.24770642201834869</v>
      </c>
      <c r="H24" s="15">
        <f>SUMIFS(Dados!$D:$D,Dados!$A:$A,Analítico!$A24,Dados!$B:$B,"C",Dados!$C:$C,"2019")</f>
        <v>10.6</v>
      </c>
      <c r="I24" s="15">
        <f>SUMIFS(Dados!$D:$D,Dados!$A:$A,Analítico!$A24,Dados!$B:$B,"C",Dados!$C:$C,"2020")</f>
        <v>7.6</v>
      </c>
      <c r="J24" s="16">
        <f t="shared" si="3"/>
        <v>-0.28301886792452835</v>
      </c>
      <c r="K24" s="17">
        <f>SUMIFS(Dados!$D:$D,Dados!$A:$A,Analítico!$A24,Dados!$B:$B,"D",Dados!$C:$C,"2019")</f>
        <v>12.1</v>
      </c>
      <c r="L24" s="17">
        <f>SUMIFS(Dados!$D:$D,Dados!$A:$A,Analítico!$A24,Dados!$B:$B,"D",Dados!$C:$C,"2020")</f>
        <v>9.3000000000000007</v>
      </c>
      <c r="M24" s="18">
        <f t="shared" si="4"/>
        <v>-0.23140495867768585</v>
      </c>
      <c r="N24" s="19">
        <f>SUMIFS(Dados!$D:$D,Dados!$A:$A,Analítico!$A24,Dados!$B:$B,"E",Dados!$C:$C,"2019")</f>
        <v>12.3</v>
      </c>
      <c r="O24" s="19">
        <f>SUMIFS(Dados!$D:$D,Dados!$A:$A,Analítico!$A24,Dados!$B:$B,"E",Dados!$C:$C,"2020")</f>
        <v>11.8</v>
      </c>
      <c r="P24" s="20">
        <f t="shared" si="5"/>
        <v>-4.065040650406504E-2</v>
      </c>
    </row>
    <row r="25" spans="1:16" x14ac:dyDescent="0.25">
      <c r="A25" t="s">
        <v>72</v>
      </c>
      <c r="B25" s="11">
        <f>SUMIFS(Dados!$D:$D,Dados!$A:$A,Analítico!$A25,Dados!$B:$B,"A",Dados!$C:$C,"2019")</f>
        <v>0</v>
      </c>
      <c r="C25" s="11">
        <f>SUMIFS(Dados!$D:$D,Dados!$A:$A,Analítico!$A25,Dados!$B:$B,"A",Dados!$C:$C,"2020")</f>
        <v>10.9</v>
      </c>
      <c r="D25" s="12" t="str">
        <f t="shared" si="1"/>
        <v>-</v>
      </c>
      <c r="E25" s="13">
        <f>SUMIFS(Dados!$D:$D,Dados!$A:$A,Analítico!$A25,Dados!$B:$B,"B",Dados!$C:$C,"2019")</f>
        <v>0</v>
      </c>
      <c r="F25" s="13">
        <f>SUMIFS(Dados!$D:$D,Dados!$A:$A,Analítico!$A25,Dados!$B:$B,"B",Dados!$C:$C,"2020")</f>
        <v>10.8</v>
      </c>
      <c r="G25" s="14" t="str">
        <f t="shared" si="2"/>
        <v>-</v>
      </c>
      <c r="H25" s="15">
        <f>SUMIFS(Dados!$D:$D,Dados!$A:$A,Analítico!$A25,Dados!$B:$B,"C",Dados!$C:$C,"2019")</f>
        <v>0</v>
      </c>
      <c r="I25" s="15">
        <f>SUMIFS(Dados!$D:$D,Dados!$A:$A,Analítico!$A25,Dados!$B:$B,"C",Dados!$C:$C,"2020")</f>
        <v>10.8</v>
      </c>
      <c r="J25" s="16" t="str">
        <f t="shared" si="3"/>
        <v>-</v>
      </c>
      <c r="K25" s="17">
        <f>SUMIFS(Dados!$D:$D,Dados!$A:$A,Analítico!$A25,Dados!$B:$B,"D",Dados!$C:$C,"2019")</f>
        <v>0</v>
      </c>
      <c r="L25" s="17">
        <f>SUMIFS(Dados!$D:$D,Dados!$A:$A,Analítico!$A25,Dados!$B:$B,"D",Dados!$C:$C,"2020")</f>
        <v>11</v>
      </c>
      <c r="M25" s="18" t="str">
        <f t="shared" si="4"/>
        <v>-</v>
      </c>
      <c r="N25" s="19">
        <f>SUMIFS(Dados!$D:$D,Dados!$A:$A,Analítico!$A25,Dados!$B:$B,"E",Dados!$C:$C,"2019")</f>
        <v>0</v>
      </c>
      <c r="O25" s="19">
        <f>SUMIFS(Dados!$D:$D,Dados!$A:$A,Analítico!$A25,Dados!$B:$B,"E",Dados!$C:$C,"2020")</f>
        <v>11.3</v>
      </c>
      <c r="P25" s="20" t="str">
        <f t="shared" si="5"/>
        <v>-</v>
      </c>
    </row>
    <row r="26" spans="1:16" x14ac:dyDescent="0.25">
      <c r="A26" t="s">
        <v>73</v>
      </c>
      <c r="B26" s="11">
        <f>SUMIFS(Dados!$D:$D,Dados!$A:$A,Analítico!$A26,Dados!$B:$B,"A",Dados!$C:$C,"2019")</f>
        <v>11.7</v>
      </c>
      <c r="C26" s="11">
        <f>SUMIFS(Dados!$D:$D,Dados!$A:$A,Analítico!$A26,Dados!$B:$B,"A",Dados!$C:$C,"2020")</f>
        <v>11.3</v>
      </c>
      <c r="D26" s="12">
        <f t="shared" si="1"/>
        <v>-3.4188034188034067E-2</v>
      </c>
      <c r="E26" s="13">
        <f>SUMIFS(Dados!$D:$D,Dados!$A:$A,Analítico!$A26,Dados!$B:$B,"B",Dados!$C:$C,"2019")</f>
        <v>11.7</v>
      </c>
      <c r="F26" s="13">
        <f>SUMIFS(Dados!$D:$D,Dados!$A:$A,Analítico!$A26,Dados!$B:$B,"B",Dados!$C:$C,"2020")</f>
        <v>11.4</v>
      </c>
      <c r="G26" s="14">
        <f t="shared" si="2"/>
        <v>-2.564102564102555E-2</v>
      </c>
      <c r="H26" s="15">
        <f>SUMIFS(Dados!$D:$D,Dados!$A:$A,Analítico!$A26,Dados!$B:$B,"C",Dados!$C:$C,"2019")</f>
        <v>11.9</v>
      </c>
      <c r="I26" s="15">
        <f>SUMIFS(Dados!$D:$D,Dados!$A:$A,Analítico!$A26,Dados!$B:$B,"C",Dados!$C:$C,"2020")</f>
        <v>10.5</v>
      </c>
      <c r="J26" s="16">
        <f t="shared" si="3"/>
        <v>-0.11764705882352944</v>
      </c>
      <c r="K26" s="17">
        <f>SUMIFS(Dados!$D:$D,Dados!$A:$A,Analítico!$A26,Dados!$B:$B,"D",Dados!$C:$C,"2019")</f>
        <v>12.2</v>
      </c>
      <c r="L26" s="17">
        <f>SUMIFS(Dados!$D:$D,Dados!$A:$A,Analítico!$A26,Dados!$B:$B,"D",Dados!$C:$C,"2020")</f>
        <v>8.9</v>
      </c>
      <c r="M26" s="18">
        <f t="shared" si="4"/>
        <v>-0.27049180327868849</v>
      </c>
      <c r="N26" s="19">
        <f>SUMIFS(Dados!$D:$D,Dados!$A:$A,Analítico!$A26,Dados!$B:$B,"E",Dados!$C:$C,"2019")</f>
        <v>12.4</v>
      </c>
      <c r="O26" s="19">
        <f>SUMIFS(Dados!$D:$D,Dados!$A:$A,Analítico!$A26,Dados!$B:$B,"E",Dados!$C:$C,"2020")</f>
        <v>11.4</v>
      </c>
      <c r="P26" s="20">
        <f t="shared" si="5"/>
        <v>-8.064516129032262E-2</v>
      </c>
    </row>
    <row r="27" spans="1:16" x14ac:dyDescent="0.25">
      <c r="A27" t="s">
        <v>74</v>
      </c>
      <c r="B27" s="11">
        <f>SUMIFS(Dados!$D:$D,Dados!$A:$A,Analítico!$A27,Dados!$B:$B,"A",Dados!$C:$C,"2019")</f>
        <v>10.8</v>
      </c>
      <c r="C27" s="11">
        <f>SUMIFS(Dados!$D:$D,Dados!$A:$A,Analítico!$A27,Dados!$B:$B,"A",Dados!$C:$C,"2020")</f>
        <v>10.3</v>
      </c>
      <c r="D27" s="12">
        <f t="shared" si="1"/>
        <v>-4.629629629629628E-2</v>
      </c>
      <c r="E27" s="13">
        <f>SUMIFS(Dados!$D:$D,Dados!$A:$A,Analítico!$A27,Dados!$B:$B,"B",Dados!$C:$C,"2019")</f>
        <v>9.9</v>
      </c>
      <c r="F27" s="13">
        <f>SUMIFS(Dados!$D:$D,Dados!$A:$A,Analítico!$A27,Dados!$B:$B,"B",Dados!$C:$C,"2020")</f>
        <v>8.6</v>
      </c>
      <c r="G27" s="14">
        <f t="shared" si="2"/>
        <v>-0.13131313131313138</v>
      </c>
      <c r="H27" s="15">
        <f>SUMIFS(Dados!$D:$D,Dados!$A:$A,Analítico!$A27,Dados!$B:$B,"C",Dados!$C:$C,"2019")</f>
        <v>8.9</v>
      </c>
      <c r="I27" s="15">
        <f>SUMIFS(Dados!$D:$D,Dados!$A:$A,Analítico!$A27,Dados!$B:$B,"C",Dados!$C:$C,"2020")</f>
        <v>8.4</v>
      </c>
      <c r="J27" s="16">
        <f t="shared" si="3"/>
        <v>-5.6179775280898903E-2</v>
      </c>
      <c r="K27" s="17">
        <f>SUMIFS(Dados!$D:$D,Dados!$A:$A,Analítico!$A27,Dados!$B:$B,"D",Dados!$C:$C,"2019")</f>
        <v>8.8000000000000007</v>
      </c>
      <c r="L27" s="17">
        <f>SUMIFS(Dados!$D:$D,Dados!$A:$A,Analítico!$A27,Dados!$B:$B,"D",Dados!$C:$C,"2020")</f>
        <v>8.3000000000000007</v>
      </c>
      <c r="M27" s="18">
        <f t="shared" si="4"/>
        <v>-5.6818181818181768E-2</v>
      </c>
      <c r="N27" s="19">
        <f>SUMIFS(Dados!$D:$D,Dados!$A:$A,Analítico!$A27,Dados!$B:$B,"E",Dados!$C:$C,"2019")</f>
        <v>8.9</v>
      </c>
      <c r="O27" s="19">
        <f>SUMIFS(Dados!$D:$D,Dados!$A:$A,Analítico!$A27,Dados!$B:$B,"E",Dados!$C:$C,"2020")</f>
        <v>8.5</v>
      </c>
      <c r="P27" s="20">
        <f t="shared" si="5"/>
        <v>-4.49438202247191E-2</v>
      </c>
    </row>
    <row r="28" spans="1:16" x14ac:dyDescent="0.25">
      <c r="A28" t="s">
        <v>75</v>
      </c>
      <c r="B28" s="11">
        <f>SUMIFS(Dados!$D:$D,Dados!$A:$A,Analítico!$A28,Dados!$B:$B,"A",Dados!$C:$C,"2019")</f>
        <v>9.6</v>
      </c>
      <c r="C28" s="11">
        <f>SUMIFS(Dados!$D:$D,Dados!$A:$A,Analítico!$A28,Dados!$B:$B,"A",Dados!$C:$C,"2020")</f>
        <v>9.5</v>
      </c>
      <c r="D28" s="12">
        <f t="shared" si="1"/>
        <v>-1.041666666666663E-2</v>
      </c>
      <c r="E28" s="13">
        <f>SUMIFS(Dados!$D:$D,Dados!$A:$A,Analítico!$A28,Dados!$B:$B,"B",Dados!$C:$C,"2019")</f>
        <v>9.6999999999999993</v>
      </c>
      <c r="F28" s="13">
        <f>SUMIFS(Dados!$D:$D,Dados!$A:$A,Analítico!$A28,Dados!$B:$B,"B",Dados!$C:$C,"2020")</f>
        <v>9.1999999999999993</v>
      </c>
      <c r="G28" s="14">
        <f t="shared" si="2"/>
        <v>-5.1546391752577359E-2</v>
      </c>
      <c r="H28" s="15">
        <f>SUMIFS(Dados!$D:$D,Dados!$A:$A,Analítico!$A28,Dados!$B:$B,"C",Dados!$C:$C,"2019")</f>
        <v>9.6</v>
      </c>
      <c r="I28" s="15">
        <f>SUMIFS(Dados!$D:$D,Dados!$A:$A,Analítico!$A28,Dados!$B:$B,"C",Dados!$C:$C,"2020")</f>
        <v>9.4</v>
      </c>
      <c r="J28" s="16">
        <f t="shared" si="3"/>
        <v>-2.0833333333333259E-2</v>
      </c>
      <c r="K28" s="17">
        <f>SUMIFS(Dados!$D:$D,Dados!$A:$A,Analítico!$A28,Dados!$B:$B,"D",Dados!$C:$C,"2019")</f>
        <v>9.6999999999999993</v>
      </c>
      <c r="L28" s="17">
        <f>SUMIFS(Dados!$D:$D,Dados!$A:$A,Analítico!$A28,Dados!$B:$B,"D",Dados!$C:$C,"2020")</f>
        <v>9.3000000000000007</v>
      </c>
      <c r="M28" s="18">
        <f t="shared" si="4"/>
        <v>-4.1237113402061709E-2</v>
      </c>
      <c r="N28" s="19">
        <f>SUMIFS(Dados!$D:$D,Dados!$A:$A,Analítico!$A28,Dados!$B:$B,"E",Dados!$C:$C,"2019")</f>
        <v>9.8000000000000007</v>
      </c>
      <c r="O28" s="19">
        <f>SUMIFS(Dados!$D:$D,Dados!$A:$A,Analítico!$A28,Dados!$B:$B,"E",Dados!$C:$C,"2020")</f>
        <v>9.4</v>
      </c>
      <c r="P28" s="20">
        <f t="shared" si="5"/>
        <v>-4.081632653061229E-2</v>
      </c>
    </row>
    <row r="29" spans="1:16" x14ac:dyDescent="0.25">
      <c r="A29" t="s">
        <v>76</v>
      </c>
      <c r="B29" s="11">
        <f>SUMIFS(Dados!$D:$D,Dados!$A:$A,Analítico!$A29,Dados!$B:$B,"A",Dados!$C:$C,"2019")</f>
        <v>0</v>
      </c>
      <c r="C29" s="11">
        <f>SUMIFS(Dados!$D:$D,Dados!$A:$A,Analítico!$A29,Dados!$B:$B,"A",Dados!$C:$C,"2020")</f>
        <v>14.3</v>
      </c>
      <c r="D29" s="12" t="str">
        <f t="shared" si="1"/>
        <v>-</v>
      </c>
      <c r="E29" s="13">
        <f>SUMIFS(Dados!$D:$D,Dados!$A:$A,Analítico!$A29,Dados!$B:$B,"B",Dados!$C:$C,"2019")</f>
        <v>0</v>
      </c>
      <c r="F29" s="13">
        <f>SUMIFS(Dados!$D:$D,Dados!$A:$A,Analítico!$A29,Dados!$B:$B,"B",Dados!$C:$C,"2020")</f>
        <v>14.3</v>
      </c>
      <c r="G29" s="14" t="str">
        <f t="shared" si="2"/>
        <v>-</v>
      </c>
      <c r="H29" s="15">
        <f>SUMIFS(Dados!$D:$D,Dados!$A:$A,Analítico!$A29,Dados!$B:$B,"C",Dados!$C:$C,"2019")</f>
        <v>0</v>
      </c>
      <c r="I29" s="15">
        <f>SUMIFS(Dados!$D:$D,Dados!$A:$A,Analítico!$A29,Dados!$B:$B,"C",Dados!$C:$C,"2020")</f>
        <v>14.3</v>
      </c>
      <c r="J29" s="16" t="str">
        <f t="shared" si="3"/>
        <v>-</v>
      </c>
      <c r="K29" s="17">
        <f>SUMIFS(Dados!$D:$D,Dados!$A:$A,Analítico!$A29,Dados!$B:$B,"D",Dados!$C:$C,"2019")</f>
        <v>0</v>
      </c>
      <c r="L29" s="17">
        <f>SUMIFS(Dados!$D:$D,Dados!$A:$A,Analítico!$A29,Dados!$B:$B,"D",Dados!$C:$C,"2020")</f>
        <v>14.3</v>
      </c>
      <c r="M29" s="18" t="str">
        <f t="shared" si="4"/>
        <v>-</v>
      </c>
      <c r="N29" s="19">
        <f>SUMIFS(Dados!$D:$D,Dados!$A:$A,Analítico!$A29,Dados!$B:$B,"E",Dados!$C:$C,"2019")</f>
        <v>0</v>
      </c>
      <c r="O29" s="19">
        <f>SUMIFS(Dados!$D:$D,Dados!$A:$A,Analítico!$A29,Dados!$B:$B,"E",Dados!$C:$C,"2020")</f>
        <v>14.4</v>
      </c>
      <c r="P29" s="20" t="str">
        <f t="shared" si="5"/>
        <v>-</v>
      </c>
    </row>
    <row r="30" spans="1:16" x14ac:dyDescent="0.25">
      <c r="A30" t="s">
        <v>77</v>
      </c>
      <c r="B30" s="11">
        <f>SUMIFS(Dados!$D:$D,Dados!$A:$A,Analítico!$A30,Dados!$B:$B,"A",Dados!$C:$C,"2019")</f>
        <v>0</v>
      </c>
      <c r="C30" s="11">
        <f>SUMIFS(Dados!$D:$D,Dados!$A:$A,Analítico!$A30,Dados!$B:$B,"A",Dados!$C:$C,"2020")</f>
        <v>12.1</v>
      </c>
      <c r="D30" s="12" t="str">
        <f t="shared" si="1"/>
        <v>-</v>
      </c>
      <c r="E30" s="13">
        <f>SUMIFS(Dados!$D:$D,Dados!$A:$A,Analítico!$A30,Dados!$B:$B,"B",Dados!$C:$C,"2019")</f>
        <v>0</v>
      </c>
      <c r="F30" s="13">
        <f>SUMIFS(Dados!$D:$D,Dados!$A:$A,Analítico!$A30,Dados!$B:$B,"B",Dados!$C:$C,"2020")</f>
        <v>11.8</v>
      </c>
      <c r="G30" s="14" t="str">
        <f t="shared" si="2"/>
        <v>-</v>
      </c>
      <c r="H30" s="15">
        <f>SUMIFS(Dados!$D:$D,Dados!$A:$A,Analítico!$A30,Dados!$B:$B,"C",Dados!$C:$C,"2019")</f>
        <v>0</v>
      </c>
      <c r="I30" s="15">
        <f>SUMIFS(Dados!$D:$D,Dados!$A:$A,Analítico!$A30,Dados!$B:$B,"C",Dados!$C:$C,"2020")</f>
        <v>11.9</v>
      </c>
      <c r="J30" s="16" t="str">
        <f t="shared" si="3"/>
        <v>-</v>
      </c>
      <c r="K30" s="17">
        <f>SUMIFS(Dados!$D:$D,Dados!$A:$A,Analítico!$A30,Dados!$B:$B,"D",Dados!$C:$C,"2019")</f>
        <v>0</v>
      </c>
      <c r="L30" s="17">
        <f>SUMIFS(Dados!$D:$D,Dados!$A:$A,Analítico!$A30,Dados!$B:$B,"D",Dados!$C:$C,"2020")</f>
        <v>11.2</v>
      </c>
      <c r="M30" s="18" t="str">
        <f t="shared" si="4"/>
        <v>-</v>
      </c>
      <c r="N30" s="19">
        <f>SUMIFS(Dados!$D:$D,Dados!$A:$A,Analítico!$A30,Dados!$B:$B,"E",Dados!$C:$C,"2019")</f>
        <v>0</v>
      </c>
      <c r="O30" s="19">
        <f>SUMIFS(Dados!$D:$D,Dados!$A:$A,Analítico!$A30,Dados!$B:$B,"E",Dados!$C:$C,"2020")</f>
        <v>11.5</v>
      </c>
      <c r="P30" s="20" t="str">
        <f t="shared" si="5"/>
        <v>-</v>
      </c>
    </row>
    <row r="31" spans="1:16" x14ac:dyDescent="0.25">
      <c r="A31" t="s">
        <v>78</v>
      </c>
      <c r="B31" s="11">
        <f>SUMIFS(Dados!$D:$D,Dados!$A:$A,Analítico!$A31,Dados!$B:$B,"A",Dados!$C:$C,"2019")</f>
        <v>0</v>
      </c>
      <c r="C31" s="11">
        <f>SUMIFS(Dados!$D:$D,Dados!$A:$A,Analítico!$A31,Dados!$B:$B,"A",Dados!$C:$C,"2020")</f>
        <v>10.6</v>
      </c>
      <c r="D31" s="12" t="str">
        <f t="shared" si="1"/>
        <v>-</v>
      </c>
      <c r="E31" s="13">
        <f>SUMIFS(Dados!$D:$D,Dados!$A:$A,Analítico!$A31,Dados!$B:$B,"B",Dados!$C:$C,"2019")</f>
        <v>0</v>
      </c>
      <c r="F31" s="13">
        <f>SUMIFS(Dados!$D:$D,Dados!$A:$A,Analítico!$A31,Dados!$B:$B,"B",Dados!$C:$C,"2020")</f>
        <v>10.5</v>
      </c>
      <c r="G31" s="14" t="str">
        <f t="shared" si="2"/>
        <v>-</v>
      </c>
      <c r="H31" s="15">
        <f>SUMIFS(Dados!$D:$D,Dados!$A:$A,Analítico!$A31,Dados!$B:$B,"C",Dados!$C:$C,"2019")</f>
        <v>0</v>
      </c>
      <c r="I31" s="15">
        <f>SUMIFS(Dados!$D:$D,Dados!$A:$A,Analítico!$A31,Dados!$B:$B,"C",Dados!$C:$C,"2020")</f>
        <v>10.5</v>
      </c>
      <c r="J31" s="16" t="str">
        <f t="shared" si="3"/>
        <v>-</v>
      </c>
      <c r="K31" s="17">
        <f>SUMIFS(Dados!$D:$D,Dados!$A:$A,Analítico!$A31,Dados!$B:$B,"D",Dados!$C:$C,"2019")</f>
        <v>0</v>
      </c>
      <c r="L31" s="17">
        <f>SUMIFS(Dados!$D:$D,Dados!$A:$A,Analítico!$A31,Dados!$B:$B,"D",Dados!$C:$C,"2020")</f>
        <v>10.3</v>
      </c>
      <c r="M31" s="18" t="str">
        <f t="shared" si="4"/>
        <v>-</v>
      </c>
      <c r="N31" s="19">
        <f>SUMIFS(Dados!$D:$D,Dados!$A:$A,Analítico!$A31,Dados!$B:$B,"E",Dados!$C:$C,"2019")</f>
        <v>0</v>
      </c>
      <c r="O31" s="19">
        <f>SUMIFS(Dados!$D:$D,Dados!$A:$A,Analítico!$A31,Dados!$B:$B,"E",Dados!$C:$C,"2020")</f>
        <v>10.7</v>
      </c>
      <c r="P31" s="20" t="str">
        <f t="shared" si="5"/>
        <v>-</v>
      </c>
    </row>
    <row r="32" spans="1:16" x14ac:dyDescent="0.25">
      <c r="A32" t="s">
        <v>79</v>
      </c>
      <c r="B32" s="11">
        <f>SUMIFS(Dados!$D:$D,Dados!$A:$A,Analítico!$A32,Dados!$B:$B,"A",Dados!$C:$C,"2019")</f>
        <v>0</v>
      </c>
      <c r="C32" s="11">
        <f>SUMIFS(Dados!$D:$D,Dados!$A:$A,Analítico!$A32,Dados!$B:$B,"A",Dados!$C:$C,"2020")</f>
        <v>11.3</v>
      </c>
      <c r="D32" s="12" t="str">
        <f t="shared" si="1"/>
        <v>-</v>
      </c>
      <c r="E32" s="13">
        <f>SUMIFS(Dados!$D:$D,Dados!$A:$A,Analítico!$A32,Dados!$B:$B,"B",Dados!$C:$C,"2019")</f>
        <v>0</v>
      </c>
      <c r="F32" s="13">
        <f>SUMIFS(Dados!$D:$D,Dados!$A:$A,Analítico!$A32,Dados!$B:$B,"B",Dados!$C:$C,"2020")</f>
        <v>0</v>
      </c>
      <c r="G32" s="14" t="str">
        <f t="shared" si="2"/>
        <v>-</v>
      </c>
      <c r="H32" s="15">
        <f>SUMIFS(Dados!$D:$D,Dados!$A:$A,Analítico!$A32,Dados!$B:$B,"C",Dados!$C:$C,"2019")</f>
        <v>0</v>
      </c>
      <c r="I32" s="15">
        <f>SUMIFS(Dados!$D:$D,Dados!$A:$A,Analítico!$A32,Dados!$B:$B,"C",Dados!$C:$C,"2020")</f>
        <v>0</v>
      </c>
      <c r="J32" s="16" t="str">
        <f t="shared" si="3"/>
        <v>-</v>
      </c>
      <c r="K32" s="17">
        <f>SUMIFS(Dados!$D:$D,Dados!$A:$A,Analítico!$A32,Dados!$B:$B,"D",Dados!$C:$C,"2019")</f>
        <v>0</v>
      </c>
      <c r="L32" s="17">
        <f>SUMIFS(Dados!$D:$D,Dados!$A:$A,Analítico!$A32,Dados!$B:$B,"D",Dados!$C:$C,"2020")</f>
        <v>0</v>
      </c>
      <c r="M32" s="18" t="str">
        <f t="shared" si="4"/>
        <v>-</v>
      </c>
      <c r="N32" s="19">
        <f>SUMIFS(Dados!$D:$D,Dados!$A:$A,Analítico!$A32,Dados!$B:$B,"E",Dados!$C:$C,"2019")</f>
        <v>0</v>
      </c>
      <c r="O32" s="19">
        <f>SUMIFS(Dados!$D:$D,Dados!$A:$A,Analítico!$A32,Dados!$B:$B,"E",Dados!$C:$C,"2020")</f>
        <v>11.9</v>
      </c>
      <c r="P32" s="20" t="str">
        <f t="shared" si="5"/>
        <v>-</v>
      </c>
    </row>
    <row r="33" spans="1:16" x14ac:dyDescent="0.25">
      <c r="A33" t="s">
        <v>80</v>
      </c>
      <c r="B33" s="11">
        <f>SUMIFS(Dados!$D:$D,Dados!$A:$A,Analítico!$A33,Dados!$B:$B,"A",Dados!$C:$C,"2019")</f>
        <v>0</v>
      </c>
      <c r="C33" s="11">
        <f>SUMIFS(Dados!$D:$D,Dados!$A:$A,Analítico!$A33,Dados!$B:$B,"A",Dados!$C:$C,"2020")</f>
        <v>10.8</v>
      </c>
      <c r="D33" s="12" t="str">
        <f t="shared" si="1"/>
        <v>-</v>
      </c>
      <c r="E33" s="13">
        <f>SUMIFS(Dados!$D:$D,Dados!$A:$A,Analítico!$A33,Dados!$B:$B,"B",Dados!$C:$C,"2019")</f>
        <v>0</v>
      </c>
      <c r="F33" s="13">
        <f>SUMIFS(Dados!$D:$D,Dados!$A:$A,Analítico!$A33,Dados!$B:$B,"B",Dados!$C:$C,"2020")</f>
        <v>10.7</v>
      </c>
      <c r="G33" s="14" t="str">
        <f t="shared" si="2"/>
        <v>-</v>
      </c>
      <c r="H33" s="15">
        <f>SUMIFS(Dados!$D:$D,Dados!$A:$A,Analítico!$A33,Dados!$B:$B,"C",Dados!$C:$C,"2019")</f>
        <v>0</v>
      </c>
      <c r="I33" s="15">
        <f>SUMIFS(Dados!$D:$D,Dados!$A:$A,Analítico!$A33,Dados!$B:$B,"C",Dados!$C:$C,"2020")</f>
        <v>10.7</v>
      </c>
      <c r="J33" s="16" t="str">
        <f t="shared" si="3"/>
        <v>-</v>
      </c>
      <c r="K33" s="17">
        <f>SUMIFS(Dados!$D:$D,Dados!$A:$A,Analítico!$A33,Dados!$B:$B,"D",Dados!$C:$C,"2019")</f>
        <v>0</v>
      </c>
      <c r="L33" s="17">
        <f>SUMIFS(Dados!$D:$D,Dados!$A:$A,Analítico!$A33,Dados!$B:$B,"D",Dados!$C:$C,"2020")</f>
        <v>10.6</v>
      </c>
      <c r="M33" s="18" t="str">
        <f t="shared" si="4"/>
        <v>-</v>
      </c>
      <c r="N33" s="19">
        <f>SUMIFS(Dados!$D:$D,Dados!$A:$A,Analítico!$A33,Dados!$B:$B,"E",Dados!$C:$C,"2019")</f>
        <v>0</v>
      </c>
      <c r="O33" s="19">
        <f>SUMIFS(Dados!$D:$D,Dados!$A:$A,Analítico!$A33,Dados!$B:$B,"E",Dados!$C:$C,"2020")</f>
        <v>10.7</v>
      </c>
      <c r="P33" s="20" t="str">
        <f t="shared" si="5"/>
        <v>-</v>
      </c>
    </row>
    <row r="34" spans="1:16" x14ac:dyDescent="0.25">
      <c r="A34" t="s">
        <v>81</v>
      </c>
      <c r="B34" s="11">
        <f>SUMIFS(Dados!$D:$D,Dados!$A:$A,Analítico!$A34,Dados!$B:$B,"A",Dados!$C:$C,"2019")</f>
        <v>9.1</v>
      </c>
      <c r="C34" s="11">
        <f>SUMIFS(Dados!$D:$D,Dados!$A:$A,Analítico!$A34,Dados!$B:$B,"A",Dados!$C:$C,"2020")</f>
        <v>8.6</v>
      </c>
      <c r="D34" s="12">
        <f t="shared" si="1"/>
        <v>-5.4945054945054972E-2</v>
      </c>
      <c r="E34" s="13">
        <f>SUMIFS(Dados!$D:$D,Dados!$A:$A,Analítico!$A34,Dados!$B:$B,"B",Dados!$C:$C,"2019")</f>
        <v>9.1</v>
      </c>
      <c r="F34" s="13">
        <f>SUMIFS(Dados!$D:$D,Dados!$A:$A,Analítico!$A34,Dados!$B:$B,"B",Dados!$C:$C,"2020")</f>
        <v>8.4</v>
      </c>
      <c r="G34" s="14">
        <f t="shared" si="2"/>
        <v>-7.6923076923076872E-2</v>
      </c>
      <c r="H34" s="15">
        <f>SUMIFS(Dados!$D:$D,Dados!$A:$A,Analítico!$A34,Dados!$B:$B,"C",Dados!$C:$C,"2019")</f>
        <v>9.1</v>
      </c>
      <c r="I34" s="15">
        <f>SUMIFS(Dados!$D:$D,Dados!$A:$A,Analítico!$A34,Dados!$B:$B,"C",Dados!$C:$C,"2020")</f>
        <v>8.3000000000000007</v>
      </c>
      <c r="J34" s="16">
        <f t="shared" si="3"/>
        <v>-8.7912087912087822E-2</v>
      </c>
      <c r="K34" s="17">
        <f>SUMIFS(Dados!$D:$D,Dados!$A:$A,Analítico!$A34,Dados!$B:$B,"D",Dados!$C:$C,"2019")</f>
        <v>9</v>
      </c>
      <c r="L34" s="17">
        <f>SUMIFS(Dados!$D:$D,Dados!$A:$A,Analítico!$A34,Dados!$B:$B,"D",Dados!$C:$C,"2020")</f>
        <v>8.3000000000000007</v>
      </c>
      <c r="M34" s="18">
        <f t="shared" si="4"/>
        <v>-7.7777777777777724E-2</v>
      </c>
      <c r="N34" s="19">
        <f>SUMIFS(Dados!$D:$D,Dados!$A:$A,Analítico!$A34,Dados!$B:$B,"E",Dados!$C:$C,"2019")</f>
        <v>9</v>
      </c>
      <c r="O34" s="19">
        <f>SUMIFS(Dados!$D:$D,Dados!$A:$A,Analítico!$A34,Dados!$B:$B,"E",Dados!$C:$C,"2020")</f>
        <v>8.1999999999999993</v>
      </c>
      <c r="P34" s="20">
        <f t="shared" si="5"/>
        <v>-8.8888888888889017E-2</v>
      </c>
    </row>
    <row r="35" spans="1:16" x14ac:dyDescent="0.25">
      <c r="A35" t="s">
        <v>82</v>
      </c>
      <c r="B35" s="11">
        <f>SUMIFS(Dados!$D:$D,Dados!$A:$A,Analítico!$A35,Dados!$B:$B,"A",Dados!$C:$C,"2019")</f>
        <v>0</v>
      </c>
      <c r="C35" s="11">
        <f>SUMIFS(Dados!$D:$D,Dados!$A:$A,Analítico!$A35,Dados!$B:$B,"A",Dados!$C:$C,"2020")</f>
        <v>9.6999999999999993</v>
      </c>
      <c r="D35" s="12" t="str">
        <f t="shared" si="1"/>
        <v>-</v>
      </c>
      <c r="E35" s="13">
        <f>SUMIFS(Dados!$D:$D,Dados!$A:$A,Analítico!$A35,Dados!$B:$B,"B",Dados!$C:$C,"2019")</f>
        <v>0</v>
      </c>
      <c r="F35" s="13">
        <f>SUMIFS(Dados!$D:$D,Dados!$A:$A,Analítico!$A35,Dados!$B:$B,"B",Dados!$C:$C,"2020")</f>
        <v>9.4</v>
      </c>
      <c r="G35" s="14" t="str">
        <f t="shared" si="2"/>
        <v>-</v>
      </c>
      <c r="H35" s="15">
        <f>SUMIFS(Dados!$D:$D,Dados!$A:$A,Analítico!$A35,Dados!$B:$B,"C",Dados!$C:$C,"2019")</f>
        <v>0</v>
      </c>
      <c r="I35" s="15">
        <f>SUMIFS(Dados!$D:$D,Dados!$A:$A,Analítico!$A35,Dados!$B:$B,"C",Dados!$C:$C,"2020")</f>
        <v>9.1999999999999993</v>
      </c>
      <c r="J35" s="16" t="str">
        <f t="shared" si="3"/>
        <v>-</v>
      </c>
      <c r="K35" s="17">
        <f>SUMIFS(Dados!$D:$D,Dados!$A:$A,Analítico!$A35,Dados!$B:$B,"D",Dados!$C:$C,"2019")</f>
        <v>0</v>
      </c>
      <c r="L35" s="17">
        <f>SUMIFS(Dados!$D:$D,Dados!$A:$A,Analítico!$A35,Dados!$B:$B,"D",Dados!$C:$C,"2020")</f>
        <v>9.4</v>
      </c>
      <c r="M35" s="18" t="str">
        <f t="shared" si="4"/>
        <v>-</v>
      </c>
      <c r="N35" s="19">
        <f>SUMIFS(Dados!$D:$D,Dados!$A:$A,Analítico!$A35,Dados!$B:$B,"E",Dados!$C:$C,"2019")</f>
        <v>0</v>
      </c>
      <c r="O35" s="19">
        <f>SUMIFS(Dados!$D:$D,Dados!$A:$A,Analítico!$A35,Dados!$B:$B,"E",Dados!$C:$C,"2020")</f>
        <v>9.5</v>
      </c>
      <c r="P35" s="20" t="str">
        <f t="shared" si="5"/>
        <v>-</v>
      </c>
    </row>
    <row r="36" spans="1:16" x14ac:dyDescent="0.25">
      <c r="A36" t="s">
        <v>83</v>
      </c>
      <c r="B36" s="11">
        <f>SUMIFS(Dados!$D:$D,Dados!$A:$A,Analítico!$A36,Dados!$B:$B,"A",Dados!$C:$C,"2019")</f>
        <v>9.9</v>
      </c>
      <c r="C36" s="11">
        <f>SUMIFS(Dados!$D:$D,Dados!$A:$A,Analítico!$A36,Dados!$B:$B,"A",Dados!$C:$C,"2020")</f>
        <v>9.6</v>
      </c>
      <c r="D36" s="12">
        <f t="shared" si="1"/>
        <v>-3.0303030303030387E-2</v>
      </c>
      <c r="E36" s="13">
        <f>SUMIFS(Dados!$D:$D,Dados!$A:$A,Analítico!$A36,Dados!$B:$B,"B",Dados!$C:$C,"2019")</f>
        <v>9.6999999999999993</v>
      </c>
      <c r="F36" s="13">
        <f>SUMIFS(Dados!$D:$D,Dados!$A:$A,Analítico!$A36,Dados!$B:$B,"B",Dados!$C:$C,"2020")</f>
        <v>9.4</v>
      </c>
      <c r="G36" s="14">
        <f t="shared" si="2"/>
        <v>-3.0927835051546282E-2</v>
      </c>
      <c r="H36" s="15">
        <f>SUMIFS(Dados!$D:$D,Dados!$A:$A,Analítico!$A36,Dados!$B:$B,"C",Dados!$C:$C,"2019")</f>
        <v>10</v>
      </c>
      <c r="I36" s="15">
        <f>SUMIFS(Dados!$D:$D,Dados!$A:$A,Analítico!$A36,Dados!$B:$B,"C",Dados!$C:$C,"2020")</f>
        <v>9.1999999999999993</v>
      </c>
      <c r="J36" s="16">
        <f t="shared" si="3"/>
        <v>-8.0000000000000071E-2</v>
      </c>
      <c r="K36" s="17">
        <f>SUMIFS(Dados!$D:$D,Dados!$A:$A,Analítico!$A36,Dados!$B:$B,"D",Dados!$C:$C,"2019")</f>
        <v>9.8000000000000007</v>
      </c>
      <c r="L36" s="17">
        <f>SUMIFS(Dados!$D:$D,Dados!$A:$A,Analítico!$A36,Dados!$B:$B,"D",Dados!$C:$C,"2020")</f>
        <v>9.3000000000000007</v>
      </c>
      <c r="M36" s="18">
        <f t="shared" si="4"/>
        <v>-5.1020408163265252E-2</v>
      </c>
      <c r="N36" s="19">
        <f>SUMIFS(Dados!$D:$D,Dados!$A:$A,Analítico!$A36,Dados!$B:$B,"E",Dados!$C:$C,"2019")</f>
        <v>9.8000000000000007</v>
      </c>
      <c r="O36" s="19">
        <f>SUMIFS(Dados!$D:$D,Dados!$A:$A,Analítico!$A36,Dados!$B:$B,"E",Dados!$C:$C,"2020")</f>
        <v>9.3000000000000007</v>
      </c>
      <c r="P36" s="20">
        <f t="shared" si="5"/>
        <v>-5.1020408163265252E-2</v>
      </c>
    </row>
    <row r="37" spans="1:16" x14ac:dyDescent="0.25">
      <c r="A37" t="s">
        <v>84</v>
      </c>
      <c r="B37" s="11">
        <f>SUMIFS(Dados!$D:$D,Dados!$A:$A,Analítico!$A37,Dados!$B:$B,"A",Dados!$C:$C,"2019")</f>
        <v>12.6</v>
      </c>
      <c r="C37" s="11">
        <f>SUMIFS(Dados!$D:$D,Dados!$A:$A,Analítico!$A37,Dados!$B:$B,"A",Dados!$C:$C,"2020")</f>
        <v>12.1</v>
      </c>
      <c r="D37" s="12">
        <f t="shared" si="1"/>
        <v>-3.9682539682539653E-2</v>
      </c>
      <c r="E37" s="13">
        <f>SUMIFS(Dados!$D:$D,Dados!$A:$A,Analítico!$A37,Dados!$B:$B,"B",Dados!$C:$C,"2019")</f>
        <v>12.6</v>
      </c>
      <c r="F37" s="13">
        <f>SUMIFS(Dados!$D:$D,Dados!$A:$A,Analítico!$A37,Dados!$B:$B,"B",Dados!$C:$C,"2020")</f>
        <v>11.8</v>
      </c>
      <c r="G37" s="14">
        <f t="shared" si="2"/>
        <v>-6.3492063492063378E-2</v>
      </c>
      <c r="H37" s="15">
        <f>SUMIFS(Dados!$D:$D,Dados!$A:$A,Analítico!$A37,Dados!$B:$B,"C",Dados!$C:$C,"2019")</f>
        <v>12.5</v>
      </c>
      <c r="I37" s="15">
        <f>SUMIFS(Dados!$D:$D,Dados!$A:$A,Analítico!$A37,Dados!$B:$B,"C",Dados!$C:$C,"2020")</f>
        <v>11.7</v>
      </c>
      <c r="J37" s="16">
        <f t="shared" si="3"/>
        <v>-6.4000000000000057E-2</v>
      </c>
      <c r="K37" s="17">
        <f>SUMIFS(Dados!$D:$D,Dados!$A:$A,Analítico!$A37,Dados!$B:$B,"D",Dados!$C:$C,"2019")</f>
        <v>12.5</v>
      </c>
      <c r="L37" s="17">
        <f>SUMIFS(Dados!$D:$D,Dados!$A:$A,Analítico!$A37,Dados!$B:$B,"D",Dados!$C:$C,"2020")</f>
        <v>11.7</v>
      </c>
      <c r="M37" s="18">
        <f t="shared" si="4"/>
        <v>-6.4000000000000057E-2</v>
      </c>
      <c r="N37" s="19">
        <f>SUMIFS(Dados!$D:$D,Dados!$A:$A,Analítico!$A37,Dados!$B:$B,"E",Dados!$C:$C,"2019")</f>
        <v>12.7</v>
      </c>
      <c r="O37" s="19">
        <f>SUMIFS(Dados!$D:$D,Dados!$A:$A,Analítico!$A37,Dados!$B:$B,"E",Dados!$C:$C,"2020")</f>
        <v>12.3</v>
      </c>
      <c r="P37" s="20">
        <f t="shared" si="5"/>
        <v>-3.1496062992125928E-2</v>
      </c>
    </row>
    <row r="38" spans="1:16" x14ac:dyDescent="0.25">
      <c r="A38" t="s">
        <v>85</v>
      </c>
      <c r="B38" s="11">
        <f>SUMIFS(Dados!$D:$D,Dados!$A:$A,Analítico!$A38,Dados!$B:$B,"A",Dados!$C:$C,"2019")</f>
        <v>13.4</v>
      </c>
      <c r="C38" s="11">
        <f>SUMIFS(Dados!$D:$D,Dados!$A:$A,Analítico!$A38,Dados!$B:$B,"A",Dados!$C:$C,"2020")</f>
        <v>10.1</v>
      </c>
      <c r="D38" s="12">
        <f t="shared" si="1"/>
        <v>-0.24626865671641796</v>
      </c>
      <c r="E38" s="13">
        <f>SUMIFS(Dados!$D:$D,Dados!$A:$A,Analítico!$A38,Dados!$B:$B,"B",Dados!$C:$C,"2019")</f>
        <v>13.1</v>
      </c>
      <c r="F38" s="13">
        <f>SUMIFS(Dados!$D:$D,Dados!$A:$A,Analítico!$A38,Dados!$B:$B,"B",Dados!$C:$C,"2020")</f>
        <v>7.1</v>
      </c>
      <c r="G38" s="14">
        <f t="shared" si="2"/>
        <v>-0.4580152671755725</v>
      </c>
      <c r="H38" s="15">
        <f>SUMIFS(Dados!$D:$D,Dados!$A:$A,Analítico!$A38,Dados!$B:$B,"C",Dados!$C:$C,"2019")</f>
        <v>13</v>
      </c>
      <c r="I38" s="15">
        <f>SUMIFS(Dados!$D:$D,Dados!$A:$A,Analítico!$A38,Dados!$B:$B,"C",Dados!$C:$C,"2020")</f>
        <v>7.5</v>
      </c>
      <c r="J38" s="16">
        <f t="shared" si="3"/>
        <v>-0.42307692307692313</v>
      </c>
      <c r="K38" s="17">
        <f>SUMIFS(Dados!$D:$D,Dados!$A:$A,Analítico!$A38,Dados!$B:$B,"D",Dados!$C:$C,"2019")</f>
        <v>13</v>
      </c>
      <c r="L38" s="17">
        <f>SUMIFS(Dados!$D:$D,Dados!$A:$A,Analítico!$A38,Dados!$B:$B,"D",Dados!$C:$C,"2020")</f>
        <v>7.9</v>
      </c>
      <c r="M38" s="18">
        <f t="shared" si="4"/>
        <v>-0.39230769230769225</v>
      </c>
      <c r="N38" s="19">
        <f>SUMIFS(Dados!$D:$D,Dados!$A:$A,Analítico!$A38,Dados!$B:$B,"E",Dados!$C:$C,"2019")</f>
        <v>13.2</v>
      </c>
      <c r="O38" s="19">
        <f>SUMIFS(Dados!$D:$D,Dados!$A:$A,Analítico!$A38,Dados!$B:$B,"E",Dados!$C:$C,"2020")</f>
        <v>10.6</v>
      </c>
      <c r="P38" s="20">
        <f t="shared" si="5"/>
        <v>-0.19696969696969691</v>
      </c>
    </row>
    <row r="39" spans="1:16" x14ac:dyDescent="0.25">
      <c r="A39" t="s">
        <v>86</v>
      </c>
      <c r="B39" s="11">
        <f>SUMIFS(Dados!$D:$D,Dados!$A:$A,Analítico!$A39,Dados!$B:$B,"A",Dados!$C:$C,"2019")</f>
        <v>13.6</v>
      </c>
      <c r="C39" s="11">
        <f>SUMIFS(Dados!$D:$D,Dados!$A:$A,Analítico!$A39,Dados!$B:$B,"A",Dados!$C:$C,"2020")</f>
        <v>11.9</v>
      </c>
      <c r="D39" s="12">
        <f t="shared" si="1"/>
        <v>-0.125</v>
      </c>
      <c r="E39" s="13">
        <f>SUMIFS(Dados!$D:$D,Dados!$A:$A,Analítico!$A39,Dados!$B:$B,"B",Dados!$C:$C,"2019")</f>
        <v>13.5</v>
      </c>
      <c r="F39" s="13">
        <f>SUMIFS(Dados!$D:$D,Dados!$A:$A,Analítico!$A39,Dados!$B:$B,"B",Dados!$C:$C,"2020")</f>
        <v>12.6</v>
      </c>
      <c r="G39" s="14">
        <f t="shared" si="2"/>
        <v>-6.6666666666666652E-2</v>
      </c>
      <c r="H39" s="15">
        <f>SUMIFS(Dados!$D:$D,Dados!$A:$A,Analítico!$A39,Dados!$B:$B,"C",Dados!$C:$C,"2019")</f>
        <v>13.5</v>
      </c>
      <c r="I39" s="15">
        <f>SUMIFS(Dados!$D:$D,Dados!$A:$A,Analítico!$A39,Dados!$B:$B,"C",Dados!$C:$C,"2020")</f>
        <v>12.6</v>
      </c>
      <c r="J39" s="16">
        <f t="shared" si="3"/>
        <v>-6.6666666666666652E-2</v>
      </c>
      <c r="K39" s="17">
        <f>SUMIFS(Dados!$D:$D,Dados!$A:$A,Analítico!$A39,Dados!$B:$B,"D",Dados!$C:$C,"2019")</f>
        <v>13.6</v>
      </c>
      <c r="L39" s="17">
        <f>SUMIFS(Dados!$D:$D,Dados!$A:$A,Analítico!$A39,Dados!$B:$B,"D",Dados!$C:$C,"2020")</f>
        <v>12.4</v>
      </c>
      <c r="M39" s="18">
        <f t="shared" si="4"/>
        <v>-8.8235294117646967E-2</v>
      </c>
      <c r="N39" s="19">
        <f>SUMIFS(Dados!$D:$D,Dados!$A:$A,Analítico!$A39,Dados!$B:$B,"E",Dados!$C:$C,"2019")</f>
        <v>13.6</v>
      </c>
      <c r="O39" s="19">
        <f>SUMIFS(Dados!$D:$D,Dados!$A:$A,Analítico!$A39,Dados!$B:$B,"E",Dados!$C:$C,"2020")</f>
        <v>12.3</v>
      </c>
      <c r="P39" s="20">
        <f t="shared" si="5"/>
        <v>-9.558823529411753E-2</v>
      </c>
    </row>
    <row r="40" spans="1:16" x14ac:dyDescent="0.25">
      <c r="A40" t="s">
        <v>87</v>
      </c>
      <c r="B40" s="11">
        <f>SUMIFS(Dados!$D:$D,Dados!$A:$A,Analítico!$A40,Dados!$B:$B,"A",Dados!$C:$C,"2019")</f>
        <v>0</v>
      </c>
      <c r="C40" s="11">
        <f>SUMIFS(Dados!$D:$D,Dados!$A:$A,Analítico!$A40,Dados!$B:$B,"A",Dados!$C:$C,"2020")</f>
        <v>11.9</v>
      </c>
      <c r="D40" s="12" t="str">
        <f t="shared" si="1"/>
        <v>-</v>
      </c>
      <c r="E40" s="13">
        <f>SUMIFS(Dados!$D:$D,Dados!$A:$A,Analítico!$A40,Dados!$B:$B,"B",Dados!$C:$C,"2019")</f>
        <v>0</v>
      </c>
      <c r="F40" s="13">
        <f>SUMIFS(Dados!$D:$D,Dados!$A:$A,Analítico!$A40,Dados!$B:$B,"B",Dados!$C:$C,"2020")</f>
        <v>10.7</v>
      </c>
      <c r="G40" s="14" t="str">
        <f t="shared" si="2"/>
        <v>-</v>
      </c>
      <c r="H40" s="15">
        <f>SUMIFS(Dados!$D:$D,Dados!$A:$A,Analítico!$A40,Dados!$B:$B,"C",Dados!$C:$C,"2019")</f>
        <v>0</v>
      </c>
      <c r="I40" s="15">
        <f>SUMIFS(Dados!$D:$D,Dados!$A:$A,Analítico!$A40,Dados!$B:$B,"C",Dados!$C:$C,"2020")</f>
        <v>11.2</v>
      </c>
      <c r="J40" s="16" t="str">
        <f t="shared" si="3"/>
        <v>-</v>
      </c>
      <c r="K40" s="17">
        <f>SUMIFS(Dados!$D:$D,Dados!$A:$A,Analítico!$A40,Dados!$B:$B,"D",Dados!$C:$C,"2019")</f>
        <v>0</v>
      </c>
      <c r="L40" s="17">
        <f>SUMIFS(Dados!$D:$D,Dados!$A:$A,Analítico!$A40,Dados!$B:$B,"D",Dados!$C:$C,"2020")</f>
        <v>10.5</v>
      </c>
      <c r="M40" s="18" t="str">
        <f t="shared" si="4"/>
        <v>-</v>
      </c>
      <c r="N40" s="19">
        <f>SUMIFS(Dados!$D:$D,Dados!$A:$A,Analítico!$A40,Dados!$B:$B,"E",Dados!$C:$C,"2019")</f>
        <v>0</v>
      </c>
      <c r="O40" s="19">
        <f>SUMIFS(Dados!$D:$D,Dados!$A:$A,Analítico!$A40,Dados!$B:$B,"E",Dados!$C:$C,"2020")</f>
        <v>10.6</v>
      </c>
      <c r="P40" s="20" t="str">
        <f t="shared" si="5"/>
        <v>-</v>
      </c>
    </row>
    <row r="41" spans="1:16" x14ac:dyDescent="0.25">
      <c r="A41" t="s">
        <v>88</v>
      </c>
      <c r="B41" s="11">
        <f>SUMIFS(Dados!$D:$D,Dados!$A:$A,Analítico!$A41,Dados!$B:$B,"A",Dados!$C:$C,"2019")</f>
        <v>0</v>
      </c>
      <c r="C41" s="11">
        <f>SUMIFS(Dados!$D:$D,Dados!$A:$A,Analítico!$A41,Dados!$B:$B,"A",Dados!$C:$C,"2020")</f>
        <v>13.2</v>
      </c>
      <c r="D41" s="12" t="str">
        <f t="shared" si="1"/>
        <v>-</v>
      </c>
      <c r="E41" s="13">
        <f>SUMIFS(Dados!$D:$D,Dados!$A:$A,Analítico!$A41,Dados!$B:$B,"B",Dados!$C:$C,"2019")</f>
        <v>0</v>
      </c>
      <c r="F41" s="13">
        <f>SUMIFS(Dados!$D:$D,Dados!$A:$A,Analítico!$A41,Dados!$B:$B,"B",Dados!$C:$C,"2020")</f>
        <v>13.2</v>
      </c>
      <c r="G41" s="14" t="str">
        <f t="shared" si="2"/>
        <v>-</v>
      </c>
      <c r="H41" s="15">
        <f>SUMIFS(Dados!$D:$D,Dados!$A:$A,Analítico!$A41,Dados!$B:$B,"C",Dados!$C:$C,"2019")</f>
        <v>0</v>
      </c>
      <c r="I41" s="15">
        <f>SUMIFS(Dados!$D:$D,Dados!$A:$A,Analítico!$A41,Dados!$B:$B,"C",Dados!$C:$C,"2020")</f>
        <v>13.1</v>
      </c>
      <c r="J41" s="16" t="str">
        <f t="shared" si="3"/>
        <v>-</v>
      </c>
      <c r="K41" s="17">
        <f>SUMIFS(Dados!$D:$D,Dados!$A:$A,Analítico!$A41,Dados!$B:$B,"D",Dados!$C:$C,"2019")</f>
        <v>0</v>
      </c>
      <c r="L41" s="17">
        <f>SUMIFS(Dados!$D:$D,Dados!$A:$A,Analítico!$A41,Dados!$B:$B,"D",Dados!$C:$C,"2020")</f>
        <v>13.2</v>
      </c>
      <c r="M41" s="18" t="str">
        <f t="shared" si="4"/>
        <v>-</v>
      </c>
      <c r="N41" s="19">
        <f>SUMIFS(Dados!$D:$D,Dados!$A:$A,Analítico!$A41,Dados!$B:$B,"E",Dados!$C:$C,"2019")</f>
        <v>0</v>
      </c>
      <c r="O41" s="19">
        <f>SUMIFS(Dados!$D:$D,Dados!$A:$A,Analítico!$A41,Dados!$B:$B,"E",Dados!$C:$C,"2020")</f>
        <v>13.2</v>
      </c>
      <c r="P41" s="20" t="str">
        <f t="shared" si="5"/>
        <v>-</v>
      </c>
    </row>
    <row r="42" spans="1:16" x14ac:dyDescent="0.25">
      <c r="A42" t="s">
        <v>89</v>
      </c>
      <c r="B42" s="11">
        <f>SUMIFS(Dados!$D:$D,Dados!$A:$A,Analítico!$A42,Dados!$B:$B,"A",Dados!$C:$C,"2019")</f>
        <v>0</v>
      </c>
      <c r="C42" s="11">
        <f>SUMIFS(Dados!$D:$D,Dados!$A:$A,Analítico!$A42,Dados!$B:$B,"A",Dados!$C:$C,"2020")</f>
        <v>12.6</v>
      </c>
      <c r="D42" s="12" t="str">
        <f t="shared" si="1"/>
        <v>-</v>
      </c>
      <c r="E42" s="13">
        <f>SUMIFS(Dados!$D:$D,Dados!$A:$A,Analítico!$A42,Dados!$B:$B,"B",Dados!$C:$C,"2019")</f>
        <v>0</v>
      </c>
      <c r="F42" s="13">
        <f>SUMIFS(Dados!$D:$D,Dados!$A:$A,Analítico!$A42,Dados!$B:$B,"B",Dados!$C:$C,"2020")</f>
        <v>12.5</v>
      </c>
      <c r="G42" s="14" t="str">
        <f t="shared" si="2"/>
        <v>-</v>
      </c>
      <c r="H42" s="15">
        <f>SUMIFS(Dados!$D:$D,Dados!$A:$A,Analítico!$A42,Dados!$B:$B,"C",Dados!$C:$C,"2019")</f>
        <v>0</v>
      </c>
      <c r="I42" s="15">
        <f>SUMIFS(Dados!$D:$D,Dados!$A:$A,Analítico!$A42,Dados!$B:$B,"C",Dados!$C:$C,"2020")</f>
        <v>12.5</v>
      </c>
      <c r="J42" s="16" t="str">
        <f t="shared" si="3"/>
        <v>-</v>
      </c>
      <c r="K42" s="17">
        <f>SUMIFS(Dados!$D:$D,Dados!$A:$A,Analítico!$A42,Dados!$B:$B,"D",Dados!$C:$C,"2019")</f>
        <v>0</v>
      </c>
      <c r="L42" s="17">
        <f>SUMIFS(Dados!$D:$D,Dados!$A:$A,Analítico!$A42,Dados!$B:$B,"D",Dados!$C:$C,"2020")</f>
        <v>12.6</v>
      </c>
      <c r="M42" s="18" t="str">
        <f t="shared" si="4"/>
        <v>-</v>
      </c>
      <c r="N42" s="19">
        <f>SUMIFS(Dados!$D:$D,Dados!$A:$A,Analítico!$A42,Dados!$B:$B,"E",Dados!$C:$C,"2019")</f>
        <v>0</v>
      </c>
      <c r="O42" s="19">
        <f>SUMIFS(Dados!$D:$D,Dados!$A:$A,Analítico!$A42,Dados!$B:$B,"E",Dados!$C:$C,"2020")</f>
        <v>12.5</v>
      </c>
      <c r="P42" s="20" t="str">
        <f t="shared" si="5"/>
        <v>-</v>
      </c>
    </row>
    <row r="43" spans="1:16" x14ac:dyDescent="0.25">
      <c r="A43" t="s">
        <v>90</v>
      </c>
      <c r="B43" s="11">
        <f>SUMIFS(Dados!$D:$D,Dados!$A:$A,Analítico!$A43,Dados!$B:$B,"A",Dados!$C:$C,"2019")</f>
        <v>13.1</v>
      </c>
      <c r="C43" s="11">
        <f>SUMIFS(Dados!$D:$D,Dados!$A:$A,Analítico!$A43,Dados!$B:$B,"A",Dados!$C:$C,"2020")</f>
        <v>12.9</v>
      </c>
      <c r="D43" s="12">
        <f t="shared" ref="D43" si="6">IFERROR(C43/B43-1,"-")</f>
        <v>-1.5267175572518998E-2</v>
      </c>
      <c r="E43" s="13">
        <f>SUMIFS(Dados!$D:$D,Dados!$A:$A,Analítico!$A43,Dados!$B:$B,"B",Dados!$C:$C,"2019")</f>
        <v>13.4</v>
      </c>
      <c r="F43" s="13">
        <f>SUMIFS(Dados!$D:$D,Dados!$A:$A,Analítico!$A43,Dados!$B:$B,"B",Dados!$C:$C,"2020")</f>
        <v>12.7</v>
      </c>
      <c r="G43" s="14">
        <f t="shared" ref="G43" si="7">IFERROR(F43/E43-1,"-")</f>
        <v>-5.2238805970149294E-2</v>
      </c>
      <c r="H43" s="15">
        <f>SUMIFS(Dados!$D:$D,Dados!$A:$A,Analítico!$A43,Dados!$B:$B,"C",Dados!$C:$C,"2019")</f>
        <v>13.3</v>
      </c>
      <c r="I43" s="15">
        <f>SUMIFS(Dados!$D:$D,Dados!$A:$A,Analítico!$A43,Dados!$B:$B,"C",Dados!$C:$C,"2020")</f>
        <v>12.9</v>
      </c>
      <c r="J43" s="16">
        <f t="shared" ref="J43" si="8">IFERROR(I43/H43-1,"-")</f>
        <v>-3.007518796992481E-2</v>
      </c>
      <c r="K43" s="17">
        <f>SUMIFS(Dados!$D:$D,Dados!$A:$A,Analítico!$A43,Dados!$B:$B,"D",Dados!$C:$C,"2019")</f>
        <v>13.2</v>
      </c>
      <c r="L43" s="17">
        <f>SUMIFS(Dados!$D:$D,Dados!$A:$A,Analítico!$A43,Dados!$B:$B,"D",Dados!$C:$C,"2020")</f>
        <v>12.9</v>
      </c>
      <c r="M43" s="18">
        <f t="shared" ref="M43" si="9">IFERROR(L43/K43-1,"-")</f>
        <v>-2.2727272727272596E-2</v>
      </c>
      <c r="N43" s="19">
        <f>SUMIFS(Dados!$D:$D,Dados!$A:$A,Analítico!$A43,Dados!$B:$B,"E",Dados!$C:$C,"2019")</f>
        <v>13.1</v>
      </c>
      <c r="O43" s="51">
        <f>SUMIFS(Dados!$D:$D,Dados!$A:$A,Analítico!$A43,Dados!$B:$B,"E",Dados!$C:$C,"2020")</f>
        <v>13</v>
      </c>
      <c r="P43" s="20">
        <f t="shared" ref="P43" si="10">IFERROR(O43/N43-1,"-")</f>
        <v>-7.6335877862595547E-3</v>
      </c>
    </row>
  </sheetData>
  <sheetProtection algorithmName="SHA-512" hashValue="tMWm1cMHWBiFcOQQKXheAXZX23c5HGtCZdRSocEKBNYV4OW3COU0dUIF4YoRnkl3nHUMJfjNPfa8Um7eI2JNpA==" saltValue="dDKhLw34Njvn5dfG0yFi2A==" spinCount="100000" sheet="1" objects="1" scenarios="1"/>
  <autoFilter ref="A1:P1" xr:uid="{FAD98913-C099-4482-AC12-09F1B6C12DBE}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E62E-7184-4F95-AAA0-EDCE9F1838CF}">
  <dimension ref="A1:G421"/>
  <sheetViews>
    <sheetView showGridLines="0" zoomScale="90" zoomScaleNormal="90" workbookViewId="0">
      <pane ySplit="1" topLeftCell="A413" activePane="bottomLeft" state="frozen"/>
      <selection activeCell="A11" sqref="A11"/>
      <selection pane="bottomLeft" activeCell="A424" sqref="A1:D1048576"/>
    </sheetView>
  </sheetViews>
  <sheetFormatPr defaultRowHeight="15" x14ac:dyDescent="0.25"/>
  <cols>
    <col min="1" max="1" width="13.42578125" bestFit="1" customWidth="1"/>
    <col min="2" max="2" width="10.85546875" bestFit="1" customWidth="1"/>
    <col min="4" max="4" width="19.7109375" style="4" bestFit="1" customWidth="1"/>
    <col min="9" max="9" width="12.42578125" bestFit="1" customWidth="1"/>
  </cols>
  <sheetData>
    <row r="1" spans="1:7" x14ac:dyDescent="0.25">
      <c r="A1" s="1" t="s">
        <v>0</v>
      </c>
      <c r="B1" s="1" t="s">
        <v>6</v>
      </c>
      <c r="C1" s="1" t="s">
        <v>7</v>
      </c>
      <c r="D1" s="3" t="s">
        <v>8</v>
      </c>
      <c r="G1" s="5"/>
    </row>
    <row r="2" spans="1:7" x14ac:dyDescent="0.25">
      <c r="A2" t="s">
        <v>49</v>
      </c>
      <c r="B2" s="2" t="s">
        <v>1</v>
      </c>
      <c r="C2" s="2">
        <v>2019</v>
      </c>
      <c r="D2" s="4">
        <v>11.2</v>
      </c>
    </row>
    <row r="3" spans="1:7" x14ac:dyDescent="0.25">
      <c r="A3" t="s">
        <v>49</v>
      </c>
      <c r="B3" s="2" t="s">
        <v>2</v>
      </c>
      <c r="C3" s="2">
        <v>2019</v>
      </c>
      <c r="D3" s="4">
        <v>10.7</v>
      </c>
    </row>
    <row r="4" spans="1:7" x14ac:dyDescent="0.25">
      <c r="A4" t="s">
        <v>49</v>
      </c>
      <c r="B4" s="2" t="s">
        <v>3</v>
      </c>
      <c r="C4" s="2">
        <v>2019</v>
      </c>
      <c r="D4" s="4">
        <v>10.5</v>
      </c>
    </row>
    <row r="5" spans="1:7" x14ac:dyDescent="0.25">
      <c r="A5" t="s">
        <v>49</v>
      </c>
      <c r="B5" s="2" t="s">
        <v>4</v>
      </c>
      <c r="C5" s="2">
        <v>2019</v>
      </c>
      <c r="D5" s="4">
        <v>10.7</v>
      </c>
    </row>
    <row r="6" spans="1:7" x14ac:dyDescent="0.25">
      <c r="A6" t="s">
        <v>49</v>
      </c>
      <c r="B6" s="2" t="s">
        <v>5</v>
      </c>
      <c r="C6" s="2">
        <v>2019</v>
      </c>
      <c r="D6" s="4">
        <v>11.2</v>
      </c>
    </row>
    <row r="7" spans="1:7" x14ac:dyDescent="0.25">
      <c r="A7" t="s">
        <v>50</v>
      </c>
      <c r="B7" s="2" t="s">
        <v>1</v>
      </c>
      <c r="C7" s="2">
        <v>2019</v>
      </c>
      <c r="D7" s="4">
        <v>12.2</v>
      </c>
    </row>
    <row r="8" spans="1:7" x14ac:dyDescent="0.25">
      <c r="A8" t="s">
        <v>50</v>
      </c>
      <c r="B8" s="2" t="s">
        <v>2</v>
      </c>
      <c r="C8" s="2">
        <v>2019</v>
      </c>
      <c r="D8" s="4">
        <v>12.1</v>
      </c>
    </row>
    <row r="9" spans="1:7" x14ac:dyDescent="0.25">
      <c r="A9" t="s">
        <v>50</v>
      </c>
      <c r="B9" s="2" t="s">
        <v>3</v>
      </c>
      <c r="C9" s="2">
        <v>2019</v>
      </c>
      <c r="D9" s="4">
        <v>12.2</v>
      </c>
    </row>
    <row r="10" spans="1:7" x14ac:dyDescent="0.25">
      <c r="A10" t="s">
        <v>50</v>
      </c>
      <c r="B10" s="2" t="s">
        <v>4</v>
      </c>
      <c r="C10" s="2">
        <v>2019</v>
      </c>
      <c r="D10" s="4">
        <v>12.2</v>
      </c>
    </row>
    <row r="11" spans="1:7" x14ac:dyDescent="0.25">
      <c r="A11" t="s">
        <v>50</v>
      </c>
      <c r="B11" s="2" t="s">
        <v>5</v>
      </c>
      <c r="C11" s="2">
        <v>2019</v>
      </c>
      <c r="D11" s="4">
        <v>12.3</v>
      </c>
    </row>
    <row r="12" spans="1:7" x14ac:dyDescent="0.25">
      <c r="A12" t="s">
        <v>51</v>
      </c>
      <c r="B12" s="2" t="s">
        <v>1</v>
      </c>
      <c r="C12" s="2">
        <v>2019</v>
      </c>
      <c r="D12" s="4">
        <v>11.1</v>
      </c>
    </row>
    <row r="13" spans="1:7" x14ac:dyDescent="0.25">
      <c r="A13" t="s">
        <v>51</v>
      </c>
      <c r="B13" s="2" t="s">
        <v>2</v>
      </c>
      <c r="C13" s="2">
        <v>2019</v>
      </c>
      <c r="D13" s="4">
        <v>11</v>
      </c>
    </row>
    <row r="14" spans="1:7" x14ac:dyDescent="0.25">
      <c r="A14" t="s">
        <v>51</v>
      </c>
      <c r="B14" s="2" t="s">
        <v>3</v>
      </c>
      <c r="C14" s="2">
        <v>2019</v>
      </c>
      <c r="D14" s="4">
        <v>11</v>
      </c>
    </row>
    <row r="15" spans="1:7" x14ac:dyDescent="0.25">
      <c r="A15" t="s">
        <v>51</v>
      </c>
      <c r="B15" s="2" t="s">
        <v>4</v>
      </c>
      <c r="C15" s="2">
        <v>2019</v>
      </c>
      <c r="D15" s="4">
        <v>11</v>
      </c>
    </row>
    <row r="16" spans="1:7" x14ac:dyDescent="0.25">
      <c r="A16" t="s">
        <v>51</v>
      </c>
      <c r="B16" s="2" t="s">
        <v>5</v>
      </c>
      <c r="C16" s="2">
        <v>2019</v>
      </c>
      <c r="D16" s="4">
        <v>11.2</v>
      </c>
    </row>
    <row r="17" spans="1:4" x14ac:dyDescent="0.25">
      <c r="A17" t="s">
        <v>52</v>
      </c>
      <c r="B17" s="2" t="s">
        <v>1</v>
      </c>
      <c r="C17" s="2">
        <v>2019</v>
      </c>
      <c r="D17" s="4">
        <v>11.5</v>
      </c>
    </row>
    <row r="18" spans="1:4" x14ac:dyDescent="0.25">
      <c r="A18" t="s">
        <v>52</v>
      </c>
      <c r="B18" s="2" t="s">
        <v>2</v>
      </c>
      <c r="C18" s="2">
        <v>2019</v>
      </c>
      <c r="D18" s="4">
        <v>10.7</v>
      </c>
    </row>
    <row r="19" spans="1:4" x14ac:dyDescent="0.25">
      <c r="A19" t="s">
        <v>52</v>
      </c>
      <c r="B19" s="2" t="s">
        <v>3</v>
      </c>
      <c r="C19" s="2">
        <v>2019</v>
      </c>
      <c r="D19" s="4">
        <v>10.5</v>
      </c>
    </row>
    <row r="20" spans="1:4" x14ac:dyDescent="0.25">
      <c r="A20" t="s">
        <v>52</v>
      </c>
      <c r="B20" s="2" t="s">
        <v>4</v>
      </c>
      <c r="C20" s="2">
        <v>2019</v>
      </c>
      <c r="D20" s="4">
        <v>10.6</v>
      </c>
    </row>
    <row r="21" spans="1:4" x14ac:dyDescent="0.25">
      <c r="A21" t="s">
        <v>52</v>
      </c>
      <c r="B21" s="2" t="s">
        <v>5</v>
      </c>
      <c r="C21" s="2">
        <v>2019</v>
      </c>
      <c r="D21" s="4">
        <v>11.3</v>
      </c>
    </row>
    <row r="22" spans="1:4" x14ac:dyDescent="0.25">
      <c r="A22" t="s">
        <v>53</v>
      </c>
      <c r="B22" s="2" t="s">
        <v>1</v>
      </c>
      <c r="C22" s="2">
        <v>2019</v>
      </c>
      <c r="D22" s="4">
        <v>11.9</v>
      </c>
    </row>
    <row r="23" spans="1:4" x14ac:dyDescent="0.25">
      <c r="A23" t="s">
        <v>53</v>
      </c>
      <c r="B23" s="2" t="s">
        <v>2</v>
      </c>
      <c r="C23" s="2">
        <v>2019</v>
      </c>
      <c r="D23" s="4">
        <v>11.6</v>
      </c>
    </row>
    <row r="24" spans="1:4" x14ac:dyDescent="0.25">
      <c r="A24" t="s">
        <v>53</v>
      </c>
      <c r="B24" s="2" t="s">
        <v>3</v>
      </c>
      <c r="C24" s="2">
        <v>2019</v>
      </c>
      <c r="D24" s="4">
        <v>11.7</v>
      </c>
    </row>
    <row r="25" spans="1:4" x14ac:dyDescent="0.25">
      <c r="A25" t="s">
        <v>53</v>
      </c>
      <c r="B25" s="2" t="s">
        <v>4</v>
      </c>
      <c r="C25" s="2">
        <v>2019</v>
      </c>
      <c r="D25" s="4">
        <v>11.9</v>
      </c>
    </row>
    <row r="26" spans="1:4" x14ac:dyDescent="0.25">
      <c r="A26" t="s">
        <v>53</v>
      </c>
      <c r="B26" s="2" t="s">
        <v>5</v>
      </c>
      <c r="C26" s="2">
        <v>2019</v>
      </c>
      <c r="D26" s="4">
        <v>12</v>
      </c>
    </row>
    <row r="27" spans="1:4" x14ac:dyDescent="0.25">
      <c r="A27" t="s">
        <v>54</v>
      </c>
      <c r="B27" s="2" t="s">
        <v>1</v>
      </c>
      <c r="C27" s="2">
        <v>2019</v>
      </c>
      <c r="D27" s="4">
        <v>12.1</v>
      </c>
    </row>
    <row r="28" spans="1:4" x14ac:dyDescent="0.25">
      <c r="A28" t="s">
        <v>54</v>
      </c>
      <c r="B28" s="2" t="s">
        <v>2</v>
      </c>
      <c r="C28" s="2">
        <v>2019</v>
      </c>
      <c r="D28" s="4">
        <v>11.4</v>
      </c>
    </row>
    <row r="29" spans="1:4" x14ac:dyDescent="0.25">
      <c r="A29" t="s">
        <v>54</v>
      </c>
      <c r="B29" s="2" t="s">
        <v>3</v>
      </c>
      <c r="C29" s="2">
        <v>2019</v>
      </c>
      <c r="D29" s="4">
        <v>10.8</v>
      </c>
    </row>
    <row r="30" spans="1:4" x14ac:dyDescent="0.25">
      <c r="A30" t="s">
        <v>54</v>
      </c>
      <c r="B30" s="2" t="s">
        <v>4</v>
      </c>
      <c r="C30" s="2">
        <v>2019</v>
      </c>
      <c r="D30" s="4">
        <v>10.9</v>
      </c>
    </row>
    <row r="31" spans="1:4" x14ac:dyDescent="0.25">
      <c r="A31" t="s">
        <v>54</v>
      </c>
      <c r="B31" s="2" t="s">
        <v>5</v>
      </c>
      <c r="C31" s="2">
        <v>2019</v>
      </c>
      <c r="D31" s="4">
        <v>11.9</v>
      </c>
    </row>
    <row r="32" spans="1:4" x14ac:dyDescent="0.25">
      <c r="A32" t="s">
        <v>55</v>
      </c>
      <c r="B32" s="2" t="s">
        <v>1</v>
      </c>
      <c r="C32" s="2">
        <v>2019</v>
      </c>
      <c r="D32" s="4" t="str">
        <f>"-"</f>
        <v>-</v>
      </c>
    </row>
    <row r="33" spans="1:4" x14ac:dyDescent="0.25">
      <c r="A33" t="s">
        <v>55</v>
      </c>
      <c r="B33" s="2" t="s">
        <v>2</v>
      </c>
      <c r="C33" s="2">
        <v>2019</v>
      </c>
      <c r="D33" s="4" t="str">
        <f t="shared" ref="D33:D41" si="0">"-"</f>
        <v>-</v>
      </c>
    </row>
    <row r="34" spans="1:4" x14ac:dyDescent="0.25">
      <c r="A34" t="s">
        <v>55</v>
      </c>
      <c r="B34" s="2" t="s">
        <v>3</v>
      </c>
      <c r="C34" s="2">
        <v>2019</v>
      </c>
      <c r="D34" s="4" t="str">
        <f t="shared" si="0"/>
        <v>-</v>
      </c>
    </row>
    <row r="35" spans="1:4" x14ac:dyDescent="0.25">
      <c r="A35" t="s">
        <v>55</v>
      </c>
      <c r="B35" s="2" t="s">
        <v>4</v>
      </c>
      <c r="C35" s="2">
        <v>2019</v>
      </c>
      <c r="D35" s="4" t="str">
        <f t="shared" si="0"/>
        <v>-</v>
      </c>
    </row>
    <row r="36" spans="1:4" x14ac:dyDescent="0.25">
      <c r="A36" t="s">
        <v>55</v>
      </c>
      <c r="B36" s="2" t="s">
        <v>5</v>
      </c>
      <c r="C36" s="2">
        <v>2019</v>
      </c>
      <c r="D36" s="4" t="str">
        <f t="shared" si="0"/>
        <v>-</v>
      </c>
    </row>
    <row r="37" spans="1:4" x14ac:dyDescent="0.25">
      <c r="A37" t="s">
        <v>56</v>
      </c>
      <c r="B37" s="2" t="s">
        <v>1</v>
      </c>
      <c r="C37" s="2">
        <v>2019</v>
      </c>
      <c r="D37" s="4" t="str">
        <f t="shared" si="0"/>
        <v>-</v>
      </c>
    </row>
    <row r="38" spans="1:4" x14ac:dyDescent="0.25">
      <c r="A38" t="s">
        <v>56</v>
      </c>
      <c r="B38" s="2" t="s">
        <v>2</v>
      </c>
      <c r="C38" s="2">
        <v>2019</v>
      </c>
      <c r="D38" s="4" t="str">
        <f t="shared" si="0"/>
        <v>-</v>
      </c>
    </row>
    <row r="39" spans="1:4" x14ac:dyDescent="0.25">
      <c r="A39" t="s">
        <v>56</v>
      </c>
      <c r="B39" s="2" t="s">
        <v>3</v>
      </c>
      <c r="C39" s="2">
        <v>2019</v>
      </c>
      <c r="D39" s="4" t="str">
        <f t="shared" si="0"/>
        <v>-</v>
      </c>
    </row>
    <row r="40" spans="1:4" x14ac:dyDescent="0.25">
      <c r="A40" t="s">
        <v>56</v>
      </c>
      <c r="B40" s="2" t="s">
        <v>4</v>
      </c>
      <c r="C40" s="2">
        <v>2019</v>
      </c>
      <c r="D40" s="4" t="str">
        <f t="shared" si="0"/>
        <v>-</v>
      </c>
    </row>
    <row r="41" spans="1:4" x14ac:dyDescent="0.25">
      <c r="A41" t="s">
        <v>56</v>
      </c>
      <c r="B41" s="2" t="s">
        <v>5</v>
      </c>
      <c r="C41" s="2">
        <v>2019</v>
      </c>
      <c r="D41" s="4" t="str">
        <f t="shared" si="0"/>
        <v>-</v>
      </c>
    </row>
    <row r="42" spans="1:4" x14ac:dyDescent="0.25">
      <c r="A42" t="s">
        <v>57</v>
      </c>
      <c r="B42" s="2" t="s">
        <v>1</v>
      </c>
      <c r="C42" s="2">
        <v>2019</v>
      </c>
      <c r="D42" s="4">
        <v>11.5</v>
      </c>
    </row>
    <row r="43" spans="1:4" x14ac:dyDescent="0.25">
      <c r="A43" t="s">
        <v>57</v>
      </c>
      <c r="B43" s="2" t="s">
        <v>2</v>
      </c>
      <c r="C43" s="2">
        <v>2019</v>
      </c>
      <c r="D43" s="4">
        <v>10.7</v>
      </c>
    </row>
    <row r="44" spans="1:4" x14ac:dyDescent="0.25">
      <c r="A44" t="s">
        <v>57</v>
      </c>
      <c r="B44" s="2" t="s">
        <v>3</v>
      </c>
      <c r="C44" s="2">
        <v>2019</v>
      </c>
      <c r="D44" s="4">
        <v>10.5</v>
      </c>
    </row>
    <row r="45" spans="1:4" x14ac:dyDescent="0.25">
      <c r="A45" t="s">
        <v>57</v>
      </c>
      <c r="B45" s="2" t="s">
        <v>4</v>
      </c>
      <c r="C45" s="2">
        <v>2019</v>
      </c>
      <c r="D45" s="4">
        <v>10.6</v>
      </c>
    </row>
    <row r="46" spans="1:4" x14ac:dyDescent="0.25">
      <c r="A46" t="s">
        <v>57</v>
      </c>
      <c r="B46" s="2" t="s">
        <v>5</v>
      </c>
      <c r="C46" s="2">
        <v>2019</v>
      </c>
      <c r="D46" s="4">
        <v>11.3</v>
      </c>
    </row>
    <row r="47" spans="1:4" x14ac:dyDescent="0.25">
      <c r="A47" t="s">
        <v>58</v>
      </c>
      <c r="B47" s="2" t="s">
        <v>1</v>
      </c>
      <c r="C47" s="2">
        <v>2019</v>
      </c>
      <c r="D47" s="4">
        <v>12.2</v>
      </c>
    </row>
    <row r="48" spans="1:4" x14ac:dyDescent="0.25">
      <c r="A48" t="s">
        <v>58</v>
      </c>
      <c r="B48" s="2" t="s">
        <v>2</v>
      </c>
      <c r="C48" s="2">
        <v>2019</v>
      </c>
      <c r="D48" s="4">
        <v>12.3</v>
      </c>
    </row>
    <row r="49" spans="1:4" x14ac:dyDescent="0.25">
      <c r="A49" t="s">
        <v>58</v>
      </c>
      <c r="B49" s="2" t="s">
        <v>3</v>
      </c>
      <c r="C49" s="2">
        <v>2019</v>
      </c>
      <c r="D49" s="4">
        <v>12.3</v>
      </c>
    </row>
    <row r="50" spans="1:4" x14ac:dyDescent="0.25">
      <c r="A50" t="s">
        <v>58</v>
      </c>
      <c r="B50" s="2" t="s">
        <v>4</v>
      </c>
      <c r="C50" s="2">
        <v>2019</v>
      </c>
      <c r="D50" s="4">
        <v>12.2</v>
      </c>
    </row>
    <row r="51" spans="1:4" x14ac:dyDescent="0.25">
      <c r="A51" t="s">
        <v>58</v>
      </c>
      <c r="B51" s="2" t="s">
        <v>5</v>
      </c>
      <c r="C51" s="2">
        <v>2019</v>
      </c>
      <c r="D51" s="4">
        <v>12.3</v>
      </c>
    </row>
    <row r="52" spans="1:4" x14ac:dyDescent="0.25">
      <c r="A52" t="s">
        <v>59</v>
      </c>
      <c r="B52" s="2" t="s">
        <v>1</v>
      </c>
      <c r="C52" s="2">
        <v>2019</v>
      </c>
      <c r="D52" s="4">
        <v>11.6</v>
      </c>
    </row>
    <row r="53" spans="1:4" x14ac:dyDescent="0.25">
      <c r="A53" t="s">
        <v>59</v>
      </c>
      <c r="B53" s="2" t="s">
        <v>2</v>
      </c>
      <c r="C53" s="2">
        <v>2019</v>
      </c>
      <c r="D53" s="4">
        <v>11.4</v>
      </c>
    </row>
    <row r="54" spans="1:4" x14ac:dyDescent="0.25">
      <c r="A54" t="s">
        <v>59</v>
      </c>
      <c r="B54" s="2" t="s">
        <v>3</v>
      </c>
      <c r="C54" s="2">
        <v>2019</v>
      </c>
      <c r="D54" s="4">
        <v>11.4</v>
      </c>
    </row>
    <row r="55" spans="1:4" x14ac:dyDescent="0.25">
      <c r="A55" t="s">
        <v>59</v>
      </c>
      <c r="B55" s="2" t="s">
        <v>4</v>
      </c>
      <c r="C55" s="2">
        <v>2019</v>
      </c>
      <c r="D55" s="4">
        <v>11.4</v>
      </c>
    </row>
    <row r="56" spans="1:4" x14ac:dyDescent="0.25">
      <c r="A56" t="s">
        <v>59</v>
      </c>
      <c r="B56" s="2" t="s">
        <v>5</v>
      </c>
      <c r="C56" s="2">
        <v>2019</v>
      </c>
      <c r="D56" s="4">
        <v>11.6</v>
      </c>
    </row>
    <row r="57" spans="1:4" x14ac:dyDescent="0.25">
      <c r="A57" t="s">
        <v>60</v>
      </c>
      <c r="B57" s="2" t="s">
        <v>1</v>
      </c>
      <c r="C57" s="2">
        <v>2019</v>
      </c>
      <c r="D57" s="4" t="str">
        <f t="shared" ref="D57:D62" si="1">"-"</f>
        <v>-</v>
      </c>
    </row>
    <row r="58" spans="1:4" x14ac:dyDescent="0.25">
      <c r="A58" t="s">
        <v>60</v>
      </c>
      <c r="B58" s="2" t="s">
        <v>2</v>
      </c>
      <c r="C58" s="2">
        <v>2019</v>
      </c>
      <c r="D58" s="4" t="str">
        <f t="shared" si="1"/>
        <v>-</v>
      </c>
    </row>
    <row r="59" spans="1:4" x14ac:dyDescent="0.25">
      <c r="A59" t="s">
        <v>60</v>
      </c>
      <c r="B59" s="2" t="s">
        <v>3</v>
      </c>
      <c r="C59" s="2">
        <v>2019</v>
      </c>
      <c r="D59" s="4" t="str">
        <f t="shared" si="1"/>
        <v>-</v>
      </c>
    </row>
    <row r="60" spans="1:4" x14ac:dyDescent="0.25">
      <c r="A60" t="s">
        <v>60</v>
      </c>
      <c r="B60" s="2" t="s">
        <v>4</v>
      </c>
      <c r="C60" s="2">
        <v>2019</v>
      </c>
      <c r="D60" s="4" t="str">
        <f t="shared" si="1"/>
        <v>-</v>
      </c>
    </row>
    <row r="61" spans="1:4" x14ac:dyDescent="0.25">
      <c r="A61" t="s">
        <v>60</v>
      </c>
      <c r="B61" s="2" t="s">
        <v>5</v>
      </c>
      <c r="C61" s="2">
        <v>2019</v>
      </c>
      <c r="D61" s="4" t="str">
        <f t="shared" si="1"/>
        <v>-</v>
      </c>
    </row>
    <row r="62" spans="1:4" x14ac:dyDescent="0.25">
      <c r="A62" t="s">
        <v>61</v>
      </c>
      <c r="B62" s="2" t="s">
        <v>1</v>
      </c>
      <c r="C62" s="2">
        <v>2019</v>
      </c>
      <c r="D62" s="4" t="str">
        <f t="shared" si="1"/>
        <v>-</v>
      </c>
    </row>
    <row r="63" spans="1:4" x14ac:dyDescent="0.25">
      <c r="A63" t="s">
        <v>61</v>
      </c>
      <c r="B63" s="2" t="s">
        <v>2</v>
      </c>
      <c r="C63" s="2">
        <v>2019</v>
      </c>
      <c r="D63" s="4" t="str">
        <f t="shared" ref="D63:D66" si="2">"-"</f>
        <v>-</v>
      </c>
    </row>
    <row r="64" spans="1:4" x14ac:dyDescent="0.25">
      <c r="A64" t="s">
        <v>61</v>
      </c>
      <c r="B64" s="2" t="s">
        <v>3</v>
      </c>
      <c r="C64" s="2">
        <v>2019</v>
      </c>
      <c r="D64" s="4" t="str">
        <f t="shared" si="2"/>
        <v>-</v>
      </c>
    </row>
    <row r="65" spans="1:4" x14ac:dyDescent="0.25">
      <c r="A65" t="s">
        <v>61</v>
      </c>
      <c r="B65" s="2" t="s">
        <v>4</v>
      </c>
      <c r="C65" s="2">
        <v>2019</v>
      </c>
      <c r="D65" s="4" t="str">
        <f t="shared" si="2"/>
        <v>-</v>
      </c>
    </row>
    <row r="66" spans="1:4" x14ac:dyDescent="0.25">
      <c r="A66" t="s">
        <v>61</v>
      </c>
      <c r="B66" s="2" t="s">
        <v>5</v>
      </c>
      <c r="C66" s="2">
        <v>2019</v>
      </c>
      <c r="D66" s="4" t="str">
        <f t="shared" si="2"/>
        <v>-</v>
      </c>
    </row>
    <row r="67" spans="1:4" x14ac:dyDescent="0.25">
      <c r="A67" t="s">
        <v>62</v>
      </c>
      <c r="B67" s="2" t="s">
        <v>1</v>
      </c>
      <c r="C67" s="2">
        <v>2019</v>
      </c>
      <c r="D67" s="4">
        <v>12.5</v>
      </c>
    </row>
    <row r="68" spans="1:4" x14ac:dyDescent="0.25">
      <c r="A68" t="s">
        <v>62</v>
      </c>
      <c r="B68" s="2" t="s">
        <v>2</v>
      </c>
      <c r="C68" s="2">
        <v>2019</v>
      </c>
      <c r="D68" s="4">
        <v>12.4</v>
      </c>
    </row>
    <row r="69" spans="1:4" x14ac:dyDescent="0.25">
      <c r="A69" t="s">
        <v>62</v>
      </c>
      <c r="B69" s="2" t="s">
        <v>3</v>
      </c>
      <c r="C69" s="2">
        <v>2019</v>
      </c>
      <c r="D69" s="4">
        <v>11.7</v>
      </c>
    </row>
    <row r="70" spans="1:4" x14ac:dyDescent="0.25">
      <c r="A70" t="s">
        <v>62</v>
      </c>
      <c r="B70" s="2" t="s">
        <v>4</v>
      </c>
      <c r="C70" s="2">
        <v>2019</v>
      </c>
      <c r="D70" s="4">
        <v>11.6</v>
      </c>
    </row>
    <row r="71" spans="1:4" x14ac:dyDescent="0.25">
      <c r="A71" t="s">
        <v>62</v>
      </c>
      <c r="B71" s="2" t="s">
        <v>5</v>
      </c>
      <c r="C71" s="2">
        <v>2019</v>
      </c>
      <c r="D71" s="4">
        <v>11.4</v>
      </c>
    </row>
    <row r="72" spans="1:4" x14ac:dyDescent="0.25">
      <c r="A72" t="s">
        <v>63</v>
      </c>
      <c r="B72" s="2" t="s">
        <v>1</v>
      </c>
      <c r="C72" s="2">
        <v>2019</v>
      </c>
      <c r="D72" s="4" t="str">
        <f t="shared" ref="D72:D76" si="3">"-"</f>
        <v>-</v>
      </c>
    </row>
    <row r="73" spans="1:4" x14ac:dyDescent="0.25">
      <c r="A73" t="s">
        <v>63</v>
      </c>
      <c r="B73" s="2" t="s">
        <v>2</v>
      </c>
      <c r="C73" s="2">
        <v>2019</v>
      </c>
      <c r="D73" s="4" t="str">
        <f t="shared" si="3"/>
        <v>-</v>
      </c>
    </row>
    <row r="74" spans="1:4" x14ac:dyDescent="0.25">
      <c r="A74" t="s">
        <v>63</v>
      </c>
      <c r="B74" s="2" t="s">
        <v>3</v>
      </c>
      <c r="C74" s="2">
        <v>2019</v>
      </c>
      <c r="D74" s="4" t="str">
        <f t="shared" si="3"/>
        <v>-</v>
      </c>
    </row>
    <row r="75" spans="1:4" x14ac:dyDescent="0.25">
      <c r="A75" t="s">
        <v>63</v>
      </c>
      <c r="B75" s="2" t="s">
        <v>4</v>
      </c>
      <c r="C75" s="2">
        <v>2019</v>
      </c>
      <c r="D75" s="4" t="str">
        <f t="shared" si="3"/>
        <v>-</v>
      </c>
    </row>
    <row r="76" spans="1:4" x14ac:dyDescent="0.25">
      <c r="A76" t="s">
        <v>63</v>
      </c>
      <c r="B76" s="2" t="s">
        <v>5</v>
      </c>
      <c r="C76" s="2">
        <v>2019</v>
      </c>
      <c r="D76" s="4" t="str">
        <f t="shared" si="3"/>
        <v>-</v>
      </c>
    </row>
    <row r="77" spans="1:4" x14ac:dyDescent="0.25">
      <c r="A77" t="s">
        <v>64</v>
      </c>
      <c r="B77" s="2" t="s">
        <v>1</v>
      </c>
      <c r="C77" s="2">
        <v>2019</v>
      </c>
      <c r="D77" s="4">
        <v>8.6</v>
      </c>
    </row>
    <row r="78" spans="1:4" x14ac:dyDescent="0.25">
      <c r="A78" t="s">
        <v>64</v>
      </c>
      <c r="B78" s="2" t="s">
        <v>2</v>
      </c>
      <c r="C78" s="2">
        <v>2019</v>
      </c>
      <c r="D78" s="4">
        <v>9.6999999999999993</v>
      </c>
    </row>
    <row r="79" spans="1:4" x14ac:dyDescent="0.25">
      <c r="A79" t="s">
        <v>64</v>
      </c>
      <c r="B79" s="2" t="s">
        <v>3</v>
      </c>
      <c r="C79" s="2">
        <v>2019</v>
      </c>
      <c r="D79" s="4">
        <v>9.3000000000000007</v>
      </c>
    </row>
    <row r="80" spans="1:4" x14ac:dyDescent="0.25">
      <c r="A80" t="s">
        <v>64</v>
      </c>
      <c r="B80" s="2" t="s">
        <v>4</v>
      </c>
      <c r="C80" s="2">
        <v>2019</v>
      </c>
      <c r="D80" s="4">
        <v>9.8000000000000007</v>
      </c>
    </row>
    <row r="81" spans="1:4" x14ac:dyDescent="0.25">
      <c r="A81" t="s">
        <v>64</v>
      </c>
      <c r="B81" s="2" t="s">
        <v>5</v>
      </c>
      <c r="C81" s="2">
        <v>2019</v>
      </c>
      <c r="D81" s="4">
        <v>10.1</v>
      </c>
    </row>
    <row r="82" spans="1:4" x14ac:dyDescent="0.25">
      <c r="A82" t="s">
        <v>65</v>
      </c>
      <c r="B82" s="2" t="s">
        <v>1</v>
      </c>
      <c r="C82" s="2">
        <v>2019</v>
      </c>
      <c r="D82" s="4">
        <v>13.2</v>
      </c>
    </row>
    <row r="83" spans="1:4" x14ac:dyDescent="0.25">
      <c r="A83" t="s">
        <v>65</v>
      </c>
      <c r="B83" s="2" t="s">
        <v>2</v>
      </c>
      <c r="C83" s="2">
        <v>2019</v>
      </c>
      <c r="D83" s="4">
        <v>12.8</v>
      </c>
    </row>
    <row r="84" spans="1:4" x14ac:dyDescent="0.25">
      <c r="A84" t="s">
        <v>65</v>
      </c>
      <c r="B84" s="2" t="s">
        <v>3</v>
      </c>
      <c r="C84" s="2">
        <v>2019</v>
      </c>
      <c r="D84" s="4">
        <v>12.5</v>
      </c>
    </row>
    <row r="85" spans="1:4" x14ac:dyDescent="0.25">
      <c r="A85" t="s">
        <v>65</v>
      </c>
      <c r="B85" s="2" t="s">
        <v>4</v>
      </c>
      <c r="C85" s="2">
        <v>2019</v>
      </c>
      <c r="D85" s="4">
        <v>12.8</v>
      </c>
    </row>
    <row r="86" spans="1:4" x14ac:dyDescent="0.25">
      <c r="A86" t="s">
        <v>65</v>
      </c>
      <c r="B86" s="2" t="s">
        <v>5</v>
      </c>
      <c r="C86" s="2">
        <v>2019</v>
      </c>
      <c r="D86" s="4">
        <v>12.9</v>
      </c>
    </row>
    <row r="87" spans="1:4" x14ac:dyDescent="0.25">
      <c r="A87" t="s">
        <v>66</v>
      </c>
      <c r="B87" s="2" t="s">
        <v>1</v>
      </c>
      <c r="C87" s="2">
        <v>2019</v>
      </c>
      <c r="D87" s="4">
        <v>10.3</v>
      </c>
    </row>
    <row r="88" spans="1:4" x14ac:dyDescent="0.25">
      <c r="A88" t="s">
        <v>66</v>
      </c>
      <c r="B88" s="2" t="s">
        <v>2</v>
      </c>
      <c r="C88" s="2">
        <v>2019</v>
      </c>
      <c r="D88" s="4">
        <v>10.6</v>
      </c>
    </row>
    <row r="89" spans="1:4" x14ac:dyDescent="0.25">
      <c r="A89" t="s">
        <v>66</v>
      </c>
      <c r="B89" s="2" t="s">
        <v>3</v>
      </c>
      <c r="C89" s="2">
        <v>2019</v>
      </c>
      <c r="D89" s="4">
        <v>10.4</v>
      </c>
    </row>
    <row r="90" spans="1:4" x14ac:dyDescent="0.25">
      <c r="A90" t="s">
        <v>66</v>
      </c>
      <c r="B90" s="2" t="s">
        <v>4</v>
      </c>
      <c r="C90" s="2">
        <v>2019</v>
      </c>
      <c r="D90" s="4">
        <v>10.199999999999999</v>
      </c>
    </row>
    <row r="91" spans="1:4" x14ac:dyDescent="0.25">
      <c r="A91" t="s">
        <v>66</v>
      </c>
      <c r="B91" s="2" t="s">
        <v>5</v>
      </c>
      <c r="C91" s="2">
        <v>2019</v>
      </c>
      <c r="D91" s="4">
        <v>9.6</v>
      </c>
    </row>
    <row r="92" spans="1:4" x14ac:dyDescent="0.25">
      <c r="A92" t="s">
        <v>67</v>
      </c>
      <c r="B92" s="2" t="s">
        <v>1</v>
      </c>
      <c r="C92" s="2">
        <v>2019</v>
      </c>
      <c r="D92" s="4">
        <v>8.8000000000000007</v>
      </c>
    </row>
    <row r="93" spans="1:4" x14ac:dyDescent="0.25">
      <c r="A93" t="s">
        <v>67</v>
      </c>
      <c r="B93" s="2" t="s">
        <v>2</v>
      </c>
      <c r="C93" s="2">
        <v>2019</v>
      </c>
      <c r="D93" s="4">
        <v>9.3000000000000007</v>
      </c>
    </row>
    <row r="94" spans="1:4" x14ac:dyDescent="0.25">
      <c r="A94" t="s">
        <v>67</v>
      </c>
      <c r="B94" s="2" t="s">
        <v>3</v>
      </c>
      <c r="C94" s="2">
        <v>2019</v>
      </c>
      <c r="D94" s="4">
        <v>9.1</v>
      </c>
    </row>
    <row r="95" spans="1:4" x14ac:dyDescent="0.25">
      <c r="A95" t="s">
        <v>67</v>
      </c>
      <c r="B95" s="2" t="s">
        <v>4</v>
      </c>
      <c r="C95" s="2">
        <v>2019</v>
      </c>
      <c r="D95" s="4">
        <v>8.9</v>
      </c>
    </row>
    <row r="96" spans="1:4" x14ac:dyDescent="0.25">
      <c r="A96" t="s">
        <v>67</v>
      </c>
      <c r="B96" s="2" t="s">
        <v>5</v>
      </c>
      <c r="C96" s="2">
        <v>2019</v>
      </c>
      <c r="D96" s="4">
        <v>9.1999999999999993</v>
      </c>
    </row>
    <row r="97" spans="1:4" x14ac:dyDescent="0.25">
      <c r="A97" t="s">
        <v>68</v>
      </c>
      <c r="B97" s="2" t="s">
        <v>1</v>
      </c>
      <c r="C97" s="2">
        <v>2019</v>
      </c>
      <c r="D97" s="4">
        <v>9.6</v>
      </c>
    </row>
    <row r="98" spans="1:4" x14ac:dyDescent="0.25">
      <c r="A98" t="s">
        <v>68</v>
      </c>
      <c r="B98" s="2" t="s">
        <v>2</v>
      </c>
      <c r="C98" s="2">
        <v>2019</v>
      </c>
      <c r="D98" s="4">
        <v>9.8000000000000007</v>
      </c>
    </row>
    <row r="99" spans="1:4" x14ac:dyDescent="0.25">
      <c r="A99" t="s">
        <v>68</v>
      </c>
      <c r="B99" s="2" t="s">
        <v>3</v>
      </c>
      <c r="C99" s="2">
        <v>2019</v>
      </c>
      <c r="D99" s="4">
        <v>9.4</v>
      </c>
    </row>
    <row r="100" spans="1:4" x14ac:dyDescent="0.25">
      <c r="A100" t="s">
        <v>68</v>
      </c>
      <c r="B100" s="2" t="s">
        <v>4</v>
      </c>
      <c r="C100" s="2">
        <v>2019</v>
      </c>
      <c r="D100" s="4">
        <v>10.1</v>
      </c>
    </row>
    <row r="101" spans="1:4" x14ac:dyDescent="0.25">
      <c r="A101" t="s">
        <v>68</v>
      </c>
      <c r="B101" s="2" t="s">
        <v>5</v>
      </c>
      <c r="C101" s="2">
        <v>2019</v>
      </c>
      <c r="D101" s="4">
        <v>10.3</v>
      </c>
    </row>
    <row r="102" spans="1:4" x14ac:dyDescent="0.25">
      <c r="A102" t="s">
        <v>69</v>
      </c>
      <c r="B102" s="2" t="s">
        <v>1</v>
      </c>
      <c r="C102" s="2">
        <v>2019</v>
      </c>
      <c r="D102" s="4">
        <v>10.9</v>
      </c>
    </row>
    <row r="103" spans="1:4" x14ac:dyDescent="0.25">
      <c r="A103" t="s">
        <v>69</v>
      </c>
      <c r="B103" s="2" t="s">
        <v>2</v>
      </c>
      <c r="C103" s="2">
        <v>2019</v>
      </c>
      <c r="D103" s="4">
        <v>10.6</v>
      </c>
    </row>
    <row r="104" spans="1:4" x14ac:dyDescent="0.25">
      <c r="A104" t="s">
        <v>69</v>
      </c>
      <c r="B104" s="2" t="s">
        <v>3</v>
      </c>
      <c r="C104" s="2">
        <v>2019</v>
      </c>
      <c r="D104" s="4">
        <v>10.3</v>
      </c>
    </row>
    <row r="105" spans="1:4" x14ac:dyDescent="0.25">
      <c r="A105" t="s">
        <v>69</v>
      </c>
      <c r="B105" s="2" t="s">
        <v>4</v>
      </c>
      <c r="C105" s="2">
        <v>2019</v>
      </c>
      <c r="D105" s="4">
        <v>10.4</v>
      </c>
    </row>
    <row r="106" spans="1:4" x14ac:dyDescent="0.25">
      <c r="A106" t="s">
        <v>69</v>
      </c>
      <c r="B106" s="2" t="s">
        <v>5</v>
      </c>
      <c r="C106" s="2">
        <v>2019</v>
      </c>
      <c r="D106" s="4">
        <v>10.7</v>
      </c>
    </row>
    <row r="107" spans="1:4" x14ac:dyDescent="0.25">
      <c r="A107" t="s">
        <v>70</v>
      </c>
      <c r="B107" s="2" t="s">
        <v>1</v>
      </c>
      <c r="C107" s="2">
        <v>2019</v>
      </c>
      <c r="D107" s="4">
        <v>10.1</v>
      </c>
    </row>
    <row r="108" spans="1:4" x14ac:dyDescent="0.25">
      <c r="A108" t="s">
        <v>70</v>
      </c>
      <c r="B108" s="2" t="s">
        <v>2</v>
      </c>
      <c r="C108" s="2">
        <v>2019</v>
      </c>
      <c r="D108" s="4">
        <v>9.8000000000000007</v>
      </c>
    </row>
    <row r="109" spans="1:4" x14ac:dyDescent="0.25">
      <c r="A109" t="s">
        <v>70</v>
      </c>
      <c r="B109" s="2" t="s">
        <v>3</v>
      </c>
      <c r="C109" s="2">
        <v>2019</v>
      </c>
      <c r="D109" s="4">
        <v>9.8000000000000007</v>
      </c>
    </row>
    <row r="110" spans="1:4" x14ac:dyDescent="0.25">
      <c r="A110" t="s">
        <v>70</v>
      </c>
      <c r="B110" s="2" t="s">
        <v>4</v>
      </c>
      <c r="C110" s="2">
        <v>2019</v>
      </c>
      <c r="D110" s="4">
        <v>10</v>
      </c>
    </row>
    <row r="111" spans="1:4" x14ac:dyDescent="0.25">
      <c r="A111" t="s">
        <v>70</v>
      </c>
      <c r="B111" s="2" t="s">
        <v>5</v>
      </c>
      <c r="C111" s="2">
        <v>2019</v>
      </c>
      <c r="D111" s="4">
        <v>9.6999999999999993</v>
      </c>
    </row>
    <row r="112" spans="1:4" x14ac:dyDescent="0.25">
      <c r="A112" t="s">
        <v>71</v>
      </c>
      <c r="B112" s="2" t="s">
        <v>1</v>
      </c>
      <c r="C112" s="2">
        <v>2019</v>
      </c>
      <c r="D112" s="4">
        <v>12.4</v>
      </c>
    </row>
    <row r="113" spans="1:4" x14ac:dyDescent="0.25">
      <c r="A113" t="s">
        <v>71</v>
      </c>
      <c r="B113" s="2" t="s">
        <v>2</v>
      </c>
      <c r="C113" s="2">
        <v>2019</v>
      </c>
      <c r="D113" s="4">
        <v>10.9</v>
      </c>
    </row>
    <row r="114" spans="1:4" x14ac:dyDescent="0.25">
      <c r="A114" t="s">
        <v>71</v>
      </c>
      <c r="B114" s="2" t="s">
        <v>3</v>
      </c>
      <c r="C114" s="2">
        <v>2019</v>
      </c>
      <c r="D114" s="4">
        <v>10.6</v>
      </c>
    </row>
    <row r="115" spans="1:4" x14ac:dyDescent="0.25">
      <c r="A115" t="s">
        <v>71</v>
      </c>
      <c r="B115" s="2" t="s">
        <v>4</v>
      </c>
      <c r="C115" s="2">
        <v>2019</v>
      </c>
      <c r="D115" s="4">
        <v>12.1</v>
      </c>
    </row>
    <row r="116" spans="1:4" x14ac:dyDescent="0.25">
      <c r="A116" t="s">
        <v>71</v>
      </c>
      <c r="B116" s="2" t="s">
        <v>5</v>
      </c>
      <c r="C116" s="2">
        <v>2019</v>
      </c>
      <c r="D116" s="4">
        <v>12.3</v>
      </c>
    </row>
    <row r="117" spans="1:4" x14ac:dyDescent="0.25">
      <c r="A117" t="s">
        <v>72</v>
      </c>
      <c r="B117" s="2" t="s">
        <v>1</v>
      </c>
      <c r="C117" s="2">
        <v>2019</v>
      </c>
      <c r="D117" s="4" t="str">
        <f>"-"</f>
        <v>-</v>
      </c>
    </row>
    <row r="118" spans="1:4" x14ac:dyDescent="0.25">
      <c r="A118" t="s">
        <v>72</v>
      </c>
      <c r="B118" s="2" t="s">
        <v>2</v>
      </c>
      <c r="C118" s="2">
        <v>2019</v>
      </c>
      <c r="D118" s="4" t="str">
        <f t="shared" ref="D118:D121" si="4">"-"</f>
        <v>-</v>
      </c>
    </row>
    <row r="119" spans="1:4" x14ac:dyDescent="0.25">
      <c r="A119" t="s">
        <v>72</v>
      </c>
      <c r="B119" s="2" t="s">
        <v>3</v>
      </c>
      <c r="C119" s="2">
        <v>2019</v>
      </c>
      <c r="D119" s="4" t="str">
        <f t="shared" si="4"/>
        <v>-</v>
      </c>
    </row>
    <row r="120" spans="1:4" x14ac:dyDescent="0.25">
      <c r="A120" t="s">
        <v>72</v>
      </c>
      <c r="B120" s="2" t="s">
        <v>4</v>
      </c>
      <c r="C120" s="2">
        <v>2019</v>
      </c>
      <c r="D120" s="4" t="str">
        <f t="shared" si="4"/>
        <v>-</v>
      </c>
    </row>
    <row r="121" spans="1:4" x14ac:dyDescent="0.25">
      <c r="A121" t="s">
        <v>72</v>
      </c>
      <c r="B121" s="2" t="s">
        <v>5</v>
      </c>
      <c r="C121" s="2">
        <v>2019</v>
      </c>
      <c r="D121" s="4" t="str">
        <f t="shared" si="4"/>
        <v>-</v>
      </c>
    </row>
    <row r="122" spans="1:4" x14ac:dyDescent="0.25">
      <c r="A122" t="s">
        <v>73</v>
      </c>
      <c r="B122" s="2" t="s">
        <v>1</v>
      </c>
      <c r="C122" s="2">
        <v>2019</v>
      </c>
      <c r="D122" s="4">
        <v>11.7</v>
      </c>
    </row>
    <row r="123" spans="1:4" x14ac:dyDescent="0.25">
      <c r="A123" t="s">
        <v>73</v>
      </c>
      <c r="B123" s="2" t="s">
        <v>2</v>
      </c>
      <c r="C123" s="2">
        <v>2019</v>
      </c>
      <c r="D123" s="4">
        <v>11.7</v>
      </c>
    </row>
    <row r="124" spans="1:4" x14ac:dyDescent="0.25">
      <c r="A124" t="s">
        <v>73</v>
      </c>
      <c r="B124" s="2" t="s">
        <v>3</v>
      </c>
      <c r="C124" s="2">
        <v>2019</v>
      </c>
      <c r="D124" s="4">
        <v>11.9</v>
      </c>
    </row>
    <row r="125" spans="1:4" x14ac:dyDescent="0.25">
      <c r="A125" t="s">
        <v>73</v>
      </c>
      <c r="B125" s="2" t="s">
        <v>4</v>
      </c>
      <c r="C125" s="2">
        <v>2019</v>
      </c>
      <c r="D125" s="4">
        <v>12.2</v>
      </c>
    </row>
    <row r="126" spans="1:4" x14ac:dyDescent="0.25">
      <c r="A126" t="s">
        <v>73</v>
      </c>
      <c r="B126" s="2" t="s">
        <v>5</v>
      </c>
      <c r="C126" s="2">
        <v>2019</v>
      </c>
      <c r="D126" s="4">
        <v>12.4</v>
      </c>
    </row>
    <row r="127" spans="1:4" x14ac:dyDescent="0.25">
      <c r="A127" t="s">
        <v>74</v>
      </c>
      <c r="B127" s="2" t="s">
        <v>1</v>
      </c>
      <c r="C127" s="2">
        <v>2019</v>
      </c>
      <c r="D127" s="4">
        <v>10.8</v>
      </c>
    </row>
    <row r="128" spans="1:4" x14ac:dyDescent="0.25">
      <c r="A128" t="s">
        <v>74</v>
      </c>
      <c r="B128" s="2" t="s">
        <v>2</v>
      </c>
      <c r="C128" s="2">
        <v>2019</v>
      </c>
      <c r="D128" s="4">
        <v>9.9</v>
      </c>
    </row>
    <row r="129" spans="1:4" x14ac:dyDescent="0.25">
      <c r="A129" t="s">
        <v>74</v>
      </c>
      <c r="B129" s="2" t="s">
        <v>3</v>
      </c>
      <c r="C129" s="2">
        <v>2019</v>
      </c>
      <c r="D129" s="4">
        <v>8.9</v>
      </c>
    </row>
    <row r="130" spans="1:4" x14ac:dyDescent="0.25">
      <c r="A130" t="s">
        <v>74</v>
      </c>
      <c r="B130" s="2" t="s">
        <v>4</v>
      </c>
      <c r="C130" s="2">
        <v>2019</v>
      </c>
      <c r="D130" s="4">
        <v>8.8000000000000007</v>
      </c>
    </row>
    <row r="131" spans="1:4" x14ac:dyDescent="0.25">
      <c r="A131" t="s">
        <v>74</v>
      </c>
      <c r="B131" s="2" t="s">
        <v>5</v>
      </c>
      <c r="C131" s="2">
        <v>2019</v>
      </c>
      <c r="D131" s="4">
        <v>8.9</v>
      </c>
    </row>
    <row r="132" spans="1:4" x14ac:dyDescent="0.25">
      <c r="A132" t="s">
        <v>75</v>
      </c>
      <c r="B132" s="2" t="s">
        <v>1</v>
      </c>
      <c r="C132" s="2">
        <v>2019</v>
      </c>
      <c r="D132" s="4">
        <v>9.6</v>
      </c>
    </row>
    <row r="133" spans="1:4" x14ac:dyDescent="0.25">
      <c r="A133" t="s">
        <v>75</v>
      </c>
      <c r="B133" s="2" t="s">
        <v>2</v>
      </c>
      <c r="C133" s="2">
        <v>2019</v>
      </c>
      <c r="D133" s="4">
        <v>9.6999999999999993</v>
      </c>
    </row>
    <row r="134" spans="1:4" x14ac:dyDescent="0.25">
      <c r="A134" t="s">
        <v>75</v>
      </c>
      <c r="B134" s="2" t="s">
        <v>3</v>
      </c>
      <c r="C134" s="2">
        <v>2019</v>
      </c>
      <c r="D134" s="4">
        <v>9.6</v>
      </c>
    </row>
    <row r="135" spans="1:4" x14ac:dyDescent="0.25">
      <c r="A135" t="s">
        <v>75</v>
      </c>
      <c r="B135" s="2" t="s">
        <v>4</v>
      </c>
      <c r="C135" s="2">
        <v>2019</v>
      </c>
      <c r="D135" s="4">
        <v>9.6999999999999993</v>
      </c>
    </row>
    <row r="136" spans="1:4" x14ac:dyDescent="0.25">
      <c r="A136" t="s">
        <v>75</v>
      </c>
      <c r="B136" s="2" t="s">
        <v>5</v>
      </c>
      <c r="C136" s="2">
        <v>2019</v>
      </c>
      <c r="D136" s="4">
        <v>9.8000000000000007</v>
      </c>
    </row>
    <row r="137" spans="1:4" x14ac:dyDescent="0.25">
      <c r="A137" t="s">
        <v>76</v>
      </c>
      <c r="B137" s="2" t="s">
        <v>1</v>
      </c>
      <c r="C137" s="2">
        <v>2019</v>
      </c>
      <c r="D137" s="4" t="str">
        <f>"-"</f>
        <v>-</v>
      </c>
    </row>
    <row r="138" spans="1:4" x14ac:dyDescent="0.25">
      <c r="A138" t="s">
        <v>76</v>
      </c>
      <c r="B138" s="2" t="s">
        <v>2</v>
      </c>
      <c r="C138" s="2">
        <v>2019</v>
      </c>
      <c r="D138" s="4" t="str">
        <f t="shared" ref="D138:D161" si="5">"-"</f>
        <v>-</v>
      </c>
    </row>
    <row r="139" spans="1:4" x14ac:dyDescent="0.25">
      <c r="A139" t="s">
        <v>76</v>
      </c>
      <c r="B139" s="2" t="s">
        <v>3</v>
      </c>
      <c r="C139" s="2">
        <v>2019</v>
      </c>
      <c r="D139" s="4" t="str">
        <f t="shared" si="5"/>
        <v>-</v>
      </c>
    </row>
    <row r="140" spans="1:4" x14ac:dyDescent="0.25">
      <c r="A140" t="s">
        <v>76</v>
      </c>
      <c r="B140" s="2" t="s">
        <v>4</v>
      </c>
      <c r="C140" s="2">
        <v>2019</v>
      </c>
      <c r="D140" s="4" t="str">
        <f t="shared" si="5"/>
        <v>-</v>
      </c>
    </row>
    <row r="141" spans="1:4" x14ac:dyDescent="0.25">
      <c r="A141" t="s">
        <v>76</v>
      </c>
      <c r="B141" s="2" t="s">
        <v>5</v>
      </c>
      <c r="C141" s="2">
        <v>2019</v>
      </c>
      <c r="D141" s="4" t="str">
        <f t="shared" si="5"/>
        <v>-</v>
      </c>
    </row>
    <row r="142" spans="1:4" x14ac:dyDescent="0.25">
      <c r="A142" t="s">
        <v>77</v>
      </c>
      <c r="B142" s="2" t="s">
        <v>1</v>
      </c>
      <c r="C142" s="2">
        <v>2019</v>
      </c>
      <c r="D142" s="4" t="str">
        <f t="shared" si="5"/>
        <v>-</v>
      </c>
    </row>
    <row r="143" spans="1:4" x14ac:dyDescent="0.25">
      <c r="A143" t="s">
        <v>77</v>
      </c>
      <c r="B143" s="2" t="s">
        <v>2</v>
      </c>
      <c r="C143" s="2">
        <v>2019</v>
      </c>
      <c r="D143" s="4" t="str">
        <f t="shared" si="5"/>
        <v>-</v>
      </c>
    </row>
    <row r="144" spans="1:4" x14ac:dyDescent="0.25">
      <c r="A144" t="s">
        <v>77</v>
      </c>
      <c r="B144" s="2" t="s">
        <v>3</v>
      </c>
      <c r="C144" s="2">
        <v>2019</v>
      </c>
      <c r="D144" s="4" t="str">
        <f t="shared" si="5"/>
        <v>-</v>
      </c>
    </row>
    <row r="145" spans="1:4" x14ac:dyDescent="0.25">
      <c r="A145" t="s">
        <v>77</v>
      </c>
      <c r="B145" s="2" t="s">
        <v>4</v>
      </c>
      <c r="C145" s="2">
        <v>2019</v>
      </c>
      <c r="D145" s="4" t="str">
        <f t="shared" si="5"/>
        <v>-</v>
      </c>
    </row>
    <row r="146" spans="1:4" x14ac:dyDescent="0.25">
      <c r="A146" t="s">
        <v>77</v>
      </c>
      <c r="B146" s="2" t="s">
        <v>5</v>
      </c>
      <c r="C146" s="2">
        <v>2019</v>
      </c>
      <c r="D146" s="4" t="str">
        <f t="shared" si="5"/>
        <v>-</v>
      </c>
    </row>
    <row r="147" spans="1:4" x14ac:dyDescent="0.25">
      <c r="A147" t="s">
        <v>78</v>
      </c>
      <c r="B147" s="2" t="s">
        <v>1</v>
      </c>
      <c r="C147" s="2">
        <v>2019</v>
      </c>
      <c r="D147" s="4" t="str">
        <f t="shared" si="5"/>
        <v>-</v>
      </c>
    </row>
    <row r="148" spans="1:4" x14ac:dyDescent="0.25">
      <c r="A148" t="s">
        <v>78</v>
      </c>
      <c r="B148" s="2" t="s">
        <v>2</v>
      </c>
      <c r="C148" s="2">
        <v>2019</v>
      </c>
      <c r="D148" s="4" t="str">
        <f t="shared" si="5"/>
        <v>-</v>
      </c>
    </row>
    <row r="149" spans="1:4" x14ac:dyDescent="0.25">
      <c r="A149" t="s">
        <v>78</v>
      </c>
      <c r="B149" s="2" t="s">
        <v>3</v>
      </c>
      <c r="C149" s="2">
        <v>2019</v>
      </c>
      <c r="D149" s="4" t="str">
        <f t="shared" si="5"/>
        <v>-</v>
      </c>
    </row>
    <row r="150" spans="1:4" x14ac:dyDescent="0.25">
      <c r="A150" t="s">
        <v>78</v>
      </c>
      <c r="B150" s="2" t="s">
        <v>4</v>
      </c>
      <c r="C150" s="2">
        <v>2019</v>
      </c>
      <c r="D150" s="4" t="str">
        <f t="shared" si="5"/>
        <v>-</v>
      </c>
    </row>
    <row r="151" spans="1:4" x14ac:dyDescent="0.25">
      <c r="A151" t="s">
        <v>78</v>
      </c>
      <c r="B151" s="2" t="s">
        <v>5</v>
      </c>
      <c r="C151" s="2">
        <v>2019</v>
      </c>
      <c r="D151" s="4" t="str">
        <f t="shared" si="5"/>
        <v>-</v>
      </c>
    </row>
    <row r="152" spans="1:4" x14ac:dyDescent="0.25">
      <c r="A152" t="s">
        <v>79</v>
      </c>
      <c r="B152" s="2" t="s">
        <v>1</v>
      </c>
      <c r="C152" s="2">
        <v>2019</v>
      </c>
      <c r="D152" s="4" t="str">
        <f t="shared" si="5"/>
        <v>-</v>
      </c>
    </row>
    <row r="153" spans="1:4" x14ac:dyDescent="0.25">
      <c r="A153" t="s">
        <v>79</v>
      </c>
      <c r="B153" s="2" t="s">
        <v>2</v>
      </c>
      <c r="C153" s="2">
        <v>2019</v>
      </c>
      <c r="D153" s="4" t="str">
        <f t="shared" si="5"/>
        <v>-</v>
      </c>
    </row>
    <row r="154" spans="1:4" x14ac:dyDescent="0.25">
      <c r="A154" t="s">
        <v>79</v>
      </c>
      <c r="B154" s="2" t="s">
        <v>3</v>
      </c>
      <c r="C154" s="2">
        <v>2019</v>
      </c>
      <c r="D154" s="4" t="str">
        <f t="shared" si="5"/>
        <v>-</v>
      </c>
    </row>
    <row r="155" spans="1:4" x14ac:dyDescent="0.25">
      <c r="A155" t="s">
        <v>79</v>
      </c>
      <c r="B155" s="2" t="s">
        <v>4</v>
      </c>
      <c r="C155" s="2">
        <v>2019</v>
      </c>
      <c r="D155" s="4" t="str">
        <f t="shared" si="5"/>
        <v>-</v>
      </c>
    </row>
    <row r="156" spans="1:4" x14ac:dyDescent="0.25">
      <c r="A156" t="s">
        <v>79</v>
      </c>
      <c r="B156" s="2" t="s">
        <v>5</v>
      </c>
      <c r="C156" s="2">
        <v>2019</v>
      </c>
      <c r="D156" s="4" t="str">
        <f t="shared" si="5"/>
        <v>-</v>
      </c>
    </row>
    <row r="157" spans="1:4" x14ac:dyDescent="0.25">
      <c r="A157" t="s">
        <v>80</v>
      </c>
      <c r="B157" s="2" t="s">
        <v>1</v>
      </c>
      <c r="C157" s="2">
        <v>2019</v>
      </c>
      <c r="D157" s="4" t="str">
        <f t="shared" si="5"/>
        <v>-</v>
      </c>
    </row>
    <row r="158" spans="1:4" x14ac:dyDescent="0.25">
      <c r="A158" t="s">
        <v>80</v>
      </c>
      <c r="B158" s="2" t="s">
        <v>2</v>
      </c>
      <c r="C158" s="2">
        <v>2019</v>
      </c>
      <c r="D158" s="4" t="str">
        <f t="shared" si="5"/>
        <v>-</v>
      </c>
    </row>
    <row r="159" spans="1:4" x14ac:dyDescent="0.25">
      <c r="A159" t="s">
        <v>80</v>
      </c>
      <c r="B159" s="2" t="s">
        <v>3</v>
      </c>
      <c r="C159" s="2">
        <v>2019</v>
      </c>
      <c r="D159" s="4" t="str">
        <f t="shared" si="5"/>
        <v>-</v>
      </c>
    </row>
    <row r="160" spans="1:4" x14ac:dyDescent="0.25">
      <c r="A160" t="s">
        <v>80</v>
      </c>
      <c r="B160" s="2" t="s">
        <v>4</v>
      </c>
      <c r="C160" s="2">
        <v>2019</v>
      </c>
      <c r="D160" s="4" t="str">
        <f t="shared" si="5"/>
        <v>-</v>
      </c>
    </row>
    <row r="161" spans="1:4" x14ac:dyDescent="0.25">
      <c r="A161" t="s">
        <v>80</v>
      </c>
      <c r="B161" s="2" t="s">
        <v>5</v>
      </c>
      <c r="C161" s="2">
        <v>2019</v>
      </c>
      <c r="D161" s="4" t="str">
        <f t="shared" si="5"/>
        <v>-</v>
      </c>
    </row>
    <row r="162" spans="1:4" x14ac:dyDescent="0.25">
      <c r="A162" t="s">
        <v>81</v>
      </c>
      <c r="B162" s="2" t="s">
        <v>1</v>
      </c>
      <c r="C162" s="2">
        <v>2019</v>
      </c>
      <c r="D162" s="4">
        <v>9.1</v>
      </c>
    </row>
    <row r="163" spans="1:4" x14ac:dyDescent="0.25">
      <c r="A163" t="s">
        <v>81</v>
      </c>
      <c r="B163" s="2" t="s">
        <v>2</v>
      </c>
      <c r="C163" s="2">
        <v>2019</v>
      </c>
      <c r="D163" s="4">
        <v>9.1</v>
      </c>
    </row>
    <row r="164" spans="1:4" x14ac:dyDescent="0.25">
      <c r="A164" t="s">
        <v>81</v>
      </c>
      <c r="B164" s="2" t="s">
        <v>3</v>
      </c>
      <c r="C164" s="2">
        <v>2019</v>
      </c>
      <c r="D164" s="4">
        <v>9.1</v>
      </c>
    </row>
    <row r="165" spans="1:4" x14ac:dyDescent="0.25">
      <c r="A165" t="s">
        <v>81</v>
      </c>
      <c r="B165" s="2" t="s">
        <v>4</v>
      </c>
      <c r="C165" s="2">
        <v>2019</v>
      </c>
      <c r="D165" s="4">
        <v>9</v>
      </c>
    </row>
    <row r="166" spans="1:4" x14ac:dyDescent="0.25">
      <c r="A166" t="s">
        <v>81</v>
      </c>
      <c r="B166" s="2" t="s">
        <v>5</v>
      </c>
      <c r="C166" s="2">
        <v>2019</v>
      </c>
      <c r="D166" s="4">
        <v>9</v>
      </c>
    </row>
    <row r="167" spans="1:4" x14ac:dyDescent="0.25">
      <c r="A167" t="s">
        <v>82</v>
      </c>
      <c r="B167" s="2" t="s">
        <v>1</v>
      </c>
      <c r="C167" s="2">
        <v>2019</v>
      </c>
      <c r="D167" s="4" t="str">
        <f t="shared" ref="D167:D171" si="6">"-"</f>
        <v>-</v>
      </c>
    </row>
    <row r="168" spans="1:4" x14ac:dyDescent="0.25">
      <c r="A168" t="s">
        <v>82</v>
      </c>
      <c r="B168" s="2" t="s">
        <v>2</v>
      </c>
      <c r="C168" s="2">
        <v>2019</v>
      </c>
      <c r="D168" s="4" t="str">
        <f t="shared" si="6"/>
        <v>-</v>
      </c>
    </row>
    <row r="169" spans="1:4" x14ac:dyDescent="0.25">
      <c r="A169" t="s">
        <v>82</v>
      </c>
      <c r="B169" s="2" t="s">
        <v>3</v>
      </c>
      <c r="C169" s="2">
        <v>2019</v>
      </c>
      <c r="D169" s="4" t="str">
        <f t="shared" si="6"/>
        <v>-</v>
      </c>
    </row>
    <row r="170" spans="1:4" x14ac:dyDescent="0.25">
      <c r="A170" t="s">
        <v>82</v>
      </c>
      <c r="B170" s="2" t="s">
        <v>4</v>
      </c>
      <c r="C170" s="2">
        <v>2019</v>
      </c>
      <c r="D170" s="4" t="str">
        <f t="shared" si="6"/>
        <v>-</v>
      </c>
    </row>
    <row r="171" spans="1:4" x14ac:dyDescent="0.25">
      <c r="A171" t="s">
        <v>82</v>
      </c>
      <c r="B171" s="2" t="s">
        <v>5</v>
      </c>
      <c r="C171" s="2">
        <v>2019</v>
      </c>
      <c r="D171" s="4" t="str">
        <f t="shared" si="6"/>
        <v>-</v>
      </c>
    </row>
    <row r="172" spans="1:4" x14ac:dyDescent="0.25">
      <c r="A172" t="s">
        <v>83</v>
      </c>
      <c r="B172" s="2" t="s">
        <v>1</v>
      </c>
      <c r="C172" s="2">
        <v>2019</v>
      </c>
      <c r="D172" s="4">
        <v>9.9</v>
      </c>
    </row>
    <row r="173" spans="1:4" x14ac:dyDescent="0.25">
      <c r="A173" t="s">
        <v>83</v>
      </c>
      <c r="B173" s="2" t="s">
        <v>2</v>
      </c>
      <c r="C173" s="2">
        <v>2019</v>
      </c>
      <c r="D173" s="4">
        <v>9.6999999999999993</v>
      </c>
    </row>
    <row r="174" spans="1:4" x14ac:dyDescent="0.25">
      <c r="A174" t="s">
        <v>83</v>
      </c>
      <c r="B174" s="2" t="s">
        <v>3</v>
      </c>
      <c r="C174" s="2">
        <v>2019</v>
      </c>
      <c r="D174" s="4">
        <v>10</v>
      </c>
    </row>
    <row r="175" spans="1:4" x14ac:dyDescent="0.25">
      <c r="A175" t="s">
        <v>83</v>
      </c>
      <c r="B175" s="2" t="s">
        <v>4</v>
      </c>
      <c r="C175" s="2">
        <v>2019</v>
      </c>
      <c r="D175" s="4">
        <v>9.8000000000000007</v>
      </c>
    </row>
    <row r="176" spans="1:4" x14ac:dyDescent="0.25">
      <c r="A176" t="s">
        <v>83</v>
      </c>
      <c r="B176" s="2" t="s">
        <v>5</v>
      </c>
      <c r="C176" s="2">
        <v>2019</v>
      </c>
      <c r="D176" s="4">
        <v>9.8000000000000007</v>
      </c>
    </row>
    <row r="177" spans="1:4" x14ac:dyDescent="0.25">
      <c r="A177" t="s">
        <v>84</v>
      </c>
      <c r="B177" s="2" t="s">
        <v>1</v>
      </c>
      <c r="C177" s="2">
        <v>2019</v>
      </c>
      <c r="D177" s="4">
        <v>12.6</v>
      </c>
    </row>
    <row r="178" spans="1:4" x14ac:dyDescent="0.25">
      <c r="A178" t="s">
        <v>84</v>
      </c>
      <c r="B178" s="2" t="s">
        <v>2</v>
      </c>
      <c r="C178" s="2">
        <v>2019</v>
      </c>
      <c r="D178" s="4">
        <v>12.6</v>
      </c>
    </row>
    <row r="179" spans="1:4" x14ac:dyDescent="0.25">
      <c r="A179" t="s">
        <v>84</v>
      </c>
      <c r="B179" s="2" t="s">
        <v>3</v>
      </c>
      <c r="C179" s="2">
        <v>2019</v>
      </c>
      <c r="D179" s="4">
        <v>12.5</v>
      </c>
    </row>
    <row r="180" spans="1:4" x14ac:dyDescent="0.25">
      <c r="A180" t="s">
        <v>84</v>
      </c>
      <c r="B180" s="2" t="s">
        <v>4</v>
      </c>
      <c r="C180" s="2">
        <v>2019</v>
      </c>
      <c r="D180" s="4">
        <v>12.5</v>
      </c>
    </row>
    <row r="181" spans="1:4" x14ac:dyDescent="0.25">
      <c r="A181" t="s">
        <v>84</v>
      </c>
      <c r="B181" s="2" t="s">
        <v>5</v>
      </c>
      <c r="C181" s="2">
        <v>2019</v>
      </c>
      <c r="D181" s="4">
        <v>12.7</v>
      </c>
    </row>
    <row r="182" spans="1:4" x14ac:dyDescent="0.25">
      <c r="A182" t="s">
        <v>85</v>
      </c>
      <c r="B182" s="2" t="s">
        <v>1</v>
      </c>
      <c r="C182" s="2">
        <v>2019</v>
      </c>
      <c r="D182" s="4">
        <v>13.4</v>
      </c>
    </row>
    <row r="183" spans="1:4" x14ac:dyDescent="0.25">
      <c r="A183" t="s">
        <v>85</v>
      </c>
      <c r="B183" s="2" t="s">
        <v>2</v>
      </c>
      <c r="C183" s="2">
        <v>2019</v>
      </c>
      <c r="D183" s="4">
        <v>13.1</v>
      </c>
    </row>
    <row r="184" spans="1:4" x14ac:dyDescent="0.25">
      <c r="A184" t="s">
        <v>85</v>
      </c>
      <c r="B184" s="2" t="s">
        <v>3</v>
      </c>
      <c r="C184" s="2">
        <v>2019</v>
      </c>
      <c r="D184" s="4">
        <v>13</v>
      </c>
    </row>
    <row r="185" spans="1:4" x14ac:dyDescent="0.25">
      <c r="A185" t="s">
        <v>85</v>
      </c>
      <c r="B185" s="2" t="s">
        <v>4</v>
      </c>
      <c r="C185" s="2">
        <v>2019</v>
      </c>
      <c r="D185" s="4">
        <v>13</v>
      </c>
    </row>
    <row r="186" spans="1:4" x14ac:dyDescent="0.25">
      <c r="A186" t="s">
        <v>85</v>
      </c>
      <c r="B186" s="2" t="s">
        <v>5</v>
      </c>
      <c r="C186" s="2">
        <v>2019</v>
      </c>
      <c r="D186" s="4">
        <v>13.2</v>
      </c>
    </row>
    <row r="187" spans="1:4" x14ac:dyDescent="0.25">
      <c r="A187" t="s">
        <v>86</v>
      </c>
      <c r="B187" s="2" t="s">
        <v>1</v>
      </c>
      <c r="C187" s="2">
        <v>2019</v>
      </c>
      <c r="D187" s="4">
        <v>13.6</v>
      </c>
    </row>
    <row r="188" spans="1:4" x14ac:dyDescent="0.25">
      <c r="A188" t="s">
        <v>86</v>
      </c>
      <c r="B188" s="2" t="s">
        <v>2</v>
      </c>
      <c r="C188" s="2">
        <v>2019</v>
      </c>
      <c r="D188" s="4">
        <v>13.5</v>
      </c>
    </row>
    <row r="189" spans="1:4" x14ac:dyDescent="0.25">
      <c r="A189" t="s">
        <v>86</v>
      </c>
      <c r="B189" s="2" t="s">
        <v>3</v>
      </c>
      <c r="C189" s="2">
        <v>2019</v>
      </c>
      <c r="D189" s="4">
        <v>13.5</v>
      </c>
    </row>
    <row r="190" spans="1:4" x14ac:dyDescent="0.25">
      <c r="A190" t="s">
        <v>86</v>
      </c>
      <c r="B190" s="2" t="s">
        <v>4</v>
      </c>
      <c r="C190" s="2">
        <v>2019</v>
      </c>
      <c r="D190" s="4">
        <v>13.6</v>
      </c>
    </row>
    <row r="191" spans="1:4" x14ac:dyDescent="0.25">
      <c r="A191" t="s">
        <v>86</v>
      </c>
      <c r="B191" s="2" t="s">
        <v>5</v>
      </c>
      <c r="C191" s="2">
        <v>2019</v>
      </c>
      <c r="D191" s="4">
        <v>13.6</v>
      </c>
    </row>
    <row r="192" spans="1:4" x14ac:dyDescent="0.25">
      <c r="A192" t="s">
        <v>87</v>
      </c>
      <c r="B192" s="2" t="s">
        <v>1</v>
      </c>
      <c r="C192" s="2">
        <v>2019</v>
      </c>
      <c r="D192" s="4" t="str">
        <f t="shared" ref="D192:D206" si="7">"-"</f>
        <v>-</v>
      </c>
    </row>
    <row r="193" spans="1:4" x14ac:dyDescent="0.25">
      <c r="A193" t="s">
        <v>87</v>
      </c>
      <c r="B193" s="2" t="s">
        <v>2</v>
      </c>
      <c r="C193" s="2">
        <v>2019</v>
      </c>
      <c r="D193" s="4" t="str">
        <f t="shared" si="7"/>
        <v>-</v>
      </c>
    </row>
    <row r="194" spans="1:4" x14ac:dyDescent="0.25">
      <c r="A194" t="s">
        <v>87</v>
      </c>
      <c r="B194" s="2" t="s">
        <v>3</v>
      </c>
      <c r="C194" s="2">
        <v>2019</v>
      </c>
      <c r="D194" s="4" t="str">
        <f t="shared" si="7"/>
        <v>-</v>
      </c>
    </row>
    <row r="195" spans="1:4" x14ac:dyDescent="0.25">
      <c r="A195" t="s">
        <v>87</v>
      </c>
      <c r="B195" s="2" t="s">
        <v>4</v>
      </c>
      <c r="C195" s="2">
        <v>2019</v>
      </c>
      <c r="D195" s="4" t="str">
        <f t="shared" si="7"/>
        <v>-</v>
      </c>
    </row>
    <row r="196" spans="1:4" x14ac:dyDescent="0.25">
      <c r="A196" t="s">
        <v>87</v>
      </c>
      <c r="B196" s="2" t="s">
        <v>5</v>
      </c>
      <c r="C196" s="2">
        <v>2019</v>
      </c>
      <c r="D196" s="4" t="str">
        <f t="shared" si="7"/>
        <v>-</v>
      </c>
    </row>
    <row r="197" spans="1:4" x14ac:dyDescent="0.25">
      <c r="A197" t="s">
        <v>88</v>
      </c>
      <c r="B197" s="2" t="s">
        <v>1</v>
      </c>
      <c r="C197" s="2">
        <v>2019</v>
      </c>
      <c r="D197" s="4" t="str">
        <f t="shared" si="7"/>
        <v>-</v>
      </c>
    </row>
    <row r="198" spans="1:4" x14ac:dyDescent="0.25">
      <c r="A198" t="s">
        <v>88</v>
      </c>
      <c r="B198" s="2" t="s">
        <v>2</v>
      </c>
      <c r="C198" s="2">
        <v>2019</v>
      </c>
      <c r="D198" s="4" t="str">
        <f t="shared" si="7"/>
        <v>-</v>
      </c>
    </row>
    <row r="199" spans="1:4" x14ac:dyDescent="0.25">
      <c r="A199" t="s">
        <v>88</v>
      </c>
      <c r="B199" s="2" t="s">
        <v>3</v>
      </c>
      <c r="C199" s="2">
        <v>2019</v>
      </c>
      <c r="D199" s="4" t="str">
        <f t="shared" si="7"/>
        <v>-</v>
      </c>
    </row>
    <row r="200" spans="1:4" x14ac:dyDescent="0.25">
      <c r="A200" t="s">
        <v>88</v>
      </c>
      <c r="B200" s="2" t="s">
        <v>4</v>
      </c>
      <c r="C200" s="2">
        <v>2019</v>
      </c>
      <c r="D200" s="4" t="str">
        <f t="shared" si="7"/>
        <v>-</v>
      </c>
    </row>
    <row r="201" spans="1:4" x14ac:dyDescent="0.25">
      <c r="A201" t="s">
        <v>88</v>
      </c>
      <c r="B201" s="2" t="s">
        <v>5</v>
      </c>
      <c r="C201" s="2">
        <v>2019</v>
      </c>
      <c r="D201" s="4" t="str">
        <f t="shared" si="7"/>
        <v>-</v>
      </c>
    </row>
    <row r="202" spans="1:4" x14ac:dyDescent="0.25">
      <c r="A202" t="s">
        <v>89</v>
      </c>
      <c r="B202" s="2" t="s">
        <v>1</v>
      </c>
      <c r="C202" s="2">
        <v>2019</v>
      </c>
      <c r="D202" s="4" t="str">
        <f t="shared" si="7"/>
        <v>-</v>
      </c>
    </row>
    <row r="203" spans="1:4" x14ac:dyDescent="0.25">
      <c r="A203" t="s">
        <v>89</v>
      </c>
      <c r="B203" s="2" t="s">
        <v>2</v>
      </c>
      <c r="C203" s="2">
        <v>2019</v>
      </c>
      <c r="D203" s="4" t="str">
        <f t="shared" si="7"/>
        <v>-</v>
      </c>
    </row>
    <row r="204" spans="1:4" x14ac:dyDescent="0.25">
      <c r="A204" t="s">
        <v>89</v>
      </c>
      <c r="B204" s="2" t="s">
        <v>3</v>
      </c>
      <c r="C204" s="2">
        <v>2019</v>
      </c>
      <c r="D204" s="4" t="str">
        <f t="shared" si="7"/>
        <v>-</v>
      </c>
    </row>
    <row r="205" spans="1:4" x14ac:dyDescent="0.25">
      <c r="A205" t="s">
        <v>89</v>
      </c>
      <c r="B205" s="2" t="s">
        <v>4</v>
      </c>
      <c r="C205" s="2">
        <v>2019</v>
      </c>
      <c r="D205" s="4" t="str">
        <f t="shared" si="7"/>
        <v>-</v>
      </c>
    </row>
    <row r="206" spans="1:4" x14ac:dyDescent="0.25">
      <c r="A206" t="s">
        <v>89</v>
      </c>
      <c r="B206" s="2" t="s">
        <v>5</v>
      </c>
      <c r="C206" s="2">
        <v>2019</v>
      </c>
      <c r="D206" s="4" t="str">
        <f t="shared" si="7"/>
        <v>-</v>
      </c>
    </row>
    <row r="207" spans="1:4" x14ac:dyDescent="0.25">
      <c r="A207" t="s">
        <v>49</v>
      </c>
      <c r="B207" s="2" t="s">
        <v>1</v>
      </c>
      <c r="C207" s="2">
        <v>2020</v>
      </c>
      <c r="D207" s="4">
        <v>10.4</v>
      </c>
    </row>
    <row r="208" spans="1:4" x14ac:dyDescent="0.25">
      <c r="A208" t="s">
        <v>49</v>
      </c>
      <c r="B208" s="2" t="s">
        <v>2</v>
      </c>
      <c r="C208" s="2">
        <v>2020</v>
      </c>
      <c r="D208" s="4">
        <v>10.6</v>
      </c>
    </row>
    <row r="209" spans="1:4" x14ac:dyDescent="0.25">
      <c r="A209" t="s">
        <v>49</v>
      </c>
      <c r="B209" s="2" t="s">
        <v>3</v>
      </c>
      <c r="C209" s="2">
        <v>2020</v>
      </c>
      <c r="D209" s="4">
        <v>10.199999999999999</v>
      </c>
    </row>
    <row r="210" spans="1:4" x14ac:dyDescent="0.25">
      <c r="A210" t="s">
        <v>49</v>
      </c>
      <c r="B210" s="2" t="s">
        <v>4</v>
      </c>
      <c r="C210" s="2">
        <v>2020</v>
      </c>
      <c r="D210" s="4">
        <v>10.199999999999999</v>
      </c>
    </row>
    <row r="211" spans="1:4" x14ac:dyDescent="0.25">
      <c r="A211" t="s">
        <v>49</v>
      </c>
      <c r="B211" s="2" t="s">
        <v>5</v>
      </c>
      <c r="C211" s="2">
        <v>2020</v>
      </c>
      <c r="D211" s="4">
        <v>10.1</v>
      </c>
    </row>
    <row r="212" spans="1:4" x14ac:dyDescent="0.25">
      <c r="A212" t="s">
        <v>50</v>
      </c>
      <c r="B212" s="2" t="s">
        <v>1</v>
      </c>
      <c r="C212" s="2">
        <v>2020</v>
      </c>
      <c r="D212" s="4">
        <v>11.9</v>
      </c>
    </row>
    <row r="213" spans="1:4" x14ac:dyDescent="0.25">
      <c r="A213" t="s">
        <v>50</v>
      </c>
      <c r="B213" s="2" t="s">
        <v>2</v>
      </c>
      <c r="C213" s="2">
        <v>2020</v>
      </c>
      <c r="D213" s="4">
        <v>11.5</v>
      </c>
    </row>
    <row r="214" spans="1:4" x14ac:dyDescent="0.25">
      <c r="A214" t="s">
        <v>50</v>
      </c>
      <c r="B214" s="2" t="s">
        <v>3</v>
      </c>
      <c r="C214" s="2">
        <v>2020</v>
      </c>
      <c r="D214" s="4">
        <v>11.5</v>
      </c>
    </row>
    <row r="215" spans="1:4" x14ac:dyDescent="0.25">
      <c r="A215" t="s">
        <v>50</v>
      </c>
      <c r="B215" s="2" t="s">
        <v>4</v>
      </c>
      <c r="C215" s="2">
        <v>2020</v>
      </c>
      <c r="D215" s="4">
        <v>11.4</v>
      </c>
    </row>
    <row r="216" spans="1:4" x14ac:dyDescent="0.25">
      <c r="A216" t="s">
        <v>50</v>
      </c>
      <c r="B216" s="2" t="s">
        <v>5</v>
      </c>
      <c r="C216" s="2">
        <v>2020</v>
      </c>
      <c r="D216" s="4">
        <v>11.7</v>
      </c>
    </row>
    <row r="217" spans="1:4" x14ac:dyDescent="0.25">
      <c r="A217" t="s">
        <v>51</v>
      </c>
      <c r="B217" s="2" t="s">
        <v>1</v>
      </c>
      <c r="C217" s="2">
        <v>2020</v>
      </c>
      <c r="D217" s="4">
        <v>10.3</v>
      </c>
    </row>
    <row r="218" spans="1:4" x14ac:dyDescent="0.25">
      <c r="A218" t="s">
        <v>51</v>
      </c>
      <c r="B218" s="2" t="s">
        <v>2</v>
      </c>
      <c r="C218" s="2">
        <v>2020</v>
      </c>
      <c r="D218" s="4">
        <v>9</v>
      </c>
    </row>
    <row r="219" spans="1:4" x14ac:dyDescent="0.25">
      <c r="A219" t="s">
        <v>51</v>
      </c>
      <c r="B219" s="2" t="s">
        <v>3</v>
      </c>
      <c r="C219" s="2">
        <v>2020</v>
      </c>
      <c r="D219" s="4">
        <v>8.3000000000000007</v>
      </c>
    </row>
    <row r="220" spans="1:4" x14ac:dyDescent="0.25">
      <c r="A220" t="s">
        <v>51</v>
      </c>
      <c r="B220" s="2" t="s">
        <v>4</v>
      </c>
      <c r="C220" s="2">
        <v>2020</v>
      </c>
      <c r="D220" s="4">
        <v>8.6</v>
      </c>
    </row>
    <row r="221" spans="1:4" x14ac:dyDescent="0.25">
      <c r="A221" t="s">
        <v>51</v>
      </c>
      <c r="B221" s="2" t="s">
        <v>5</v>
      </c>
      <c r="C221" s="2">
        <v>2020</v>
      </c>
      <c r="D221" s="4">
        <v>10.6</v>
      </c>
    </row>
    <row r="222" spans="1:4" x14ac:dyDescent="0.25">
      <c r="A222" t="s">
        <v>52</v>
      </c>
      <c r="B222" s="2" t="s">
        <v>1</v>
      </c>
      <c r="C222" s="2">
        <v>2020</v>
      </c>
      <c r="D222" s="4">
        <v>10.4</v>
      </c>
    </row>
    <row r="223" spans="1:4" x14ac:dyDescent="0.25">
      <c r="A223" t="s">
        <v>52</v>
      </c>
      <c r="B223" s="2" t="s">
        <v>2</v>
      </c>
      <c r="C223" s="2">
        <v>2020</v>
      </c>
      <c r="D223" s="4">
        <v>10.3</v>
      </c>
    </row>
    <row r="224" spans="1:4" x14ac:dyDescent="0.25">
      <c r="A224" t="s">
        <v>52</v>
      </c>
      <c r="B224" s="2" t="s">
        <v>3</v>
      </c>
      <c r="C224" s="2">
        <v>2020</v>
      </c>
      <c r="D224" s="4">
        <v>10</v>
      </c>
    </row>
    <row r="225" spans="1:4" x14ac:dyDescent="0.25">
      <c r="A225" t="s">
        <v>52</v>
      </c>
      <c r="B225" s="2" t="s">
        <v>4</v>
      </c>
      <c r="C225" s="2">
        <v>2020</v>
      </c>
      <c r="D225" s="4">
        <v>10.3</v>
      </c>
    </row>
    <row r="226" spans="1:4" x14ac:dyDescent="0.25">
      <c r="A226" t="s">
        <v>52</v>
      </c>
      <c r="B226" s="2" t="s">
        <v>5</v>
      </c>
      <c r="C226" s="2">
        <v>2020</v>
      </c>
      <c r="D226" s="4">
        <v>11</v>
      </c>
    </row>
    <row r="227" spans="1:4" x14ac:dyDescent="0.25">
      <c r="A227" t="s">
        <v>53</v>
      </c>
      <c r="B227" s="2" t="s">
        <v>1</v>
      </c>
      <c r="C227" s="2">
        <v>2020</v>
      </c>
      <c r="D227" s="4">
        <v>10.7</v>
      </c>
    </row>
    <row r="228" spans="1:4" x14ac:dyDescent="0.25">
      <c r="A228" t="s">
        <v>53</v>
      </c>
      <c r="B228" s="2" t="s">
        <v>2</v>
      </c>
      <c r="C228" s="2">
        <v>2020</v>
      </c>
      <c r="D228" s="4">
        <v>10.5</v>
      </c>
    </row>
    <row r="229" spans="1:4" x14ac:dyDescent="0.25">
      <c r="A229" t="s">
        <v>53</v>
      </c>
      <c r="B229" s="2" t="s">
        <v>3</v>
      </c>
      <c r="C229" s="2">
        <v>2020</v>
      </c>
      <c r="D229" s="4">
        <v>10.5</v>
      </c>
    </row>
    <row r="230" spans="1:4" x14ac:dyDescent="0.25">
      <c r="A230" t="s">
        <v>53</v>
      </c>
      <c r="B230" s="2" t="s">
        <v>4</v>
      </c>
      <c r="C230" s="2">
        <v>2020</v>
      </c>
      <c r="D230" s="4">
        <v>9.3000000000000007</v>
      </c>
    </row>
    <row r="231" spans="1:4" x14ac:dyDescent="0.25">
      <c r="A231" t="s">
        <v>53</v>
      </c>
      <c r="B231" s="2" t="s">
        <v>5</v>
      </c>
      <c r="C231" s="2">
        <v>2020</v>
      </c>
      <c r="D231" s="4">
        <v>9.8000000000000007</v>
      </c>
    </row>
    <row r="232" spans="1:4" x14ac:dyDescent="0.25">
      <c r="A232" t="s">
        <v>54</v>
      </c>
      <c r="B232" s="2" t="s">
        <v>1</v>
      </c>
      <c r="C232" s="2">
        <v>2020</v>
      </c>
      <c r="D232" s="4">
        <v>10.8</v>
      </c>
    </row>
    <row r="233" spans="1:4" x14ac:dyDescent="0.25">
      <c r="A233" t="s">
        <v>54</v>
      </c>
      <c r="B233" s="2" t="s">
        <v>2</v>
      </c>
      <c r="C233" s="2">
        <v>2020</v>
      </c>
      <c r="D233" s="4">
        <v>10.3</v>
      </c>
    </row>
    <row r="234" spans="1:4" x14ac:dyDescent="0.25">
      <c r="A234" t="s">
        <v>54</v>
      </c>
      <c r="B234" s="2" t="s">
        <v>3</v>
      </c>
      <c r="C234" s="2">
        <v>2020</v>
      </c>
      <c r="D234" s="4">
        <v>10.6</v>
      </c>
    </row>
    <row r="235" spans="1:4" x14ac:dyDescent="0.25">
      <c r="A235" t="s">
        <v>54</v>
      </c>
      <c r="B235" s="2" t="s">
        <v>4</v>
      </c>
      <c r="C235" s="2">
        <v>2020</v>
      </c>
      <c r="D235" s="4">
        <v>10.4</v>
      </c>
    </row>
    <row r="236" spans="1:4" x14ac:dyDescent="0.25">
      <c r="A236" t="s">
        <v>54</v>
      </c>
      <c r="B236" s="2" t="s">
        <v>5</v>
      </c>
      <c r="C236" s="2">
        <v>2020</v>
      </c>
      <c r="D236" s="4">
        <v>10.7</v>
      </c>
    </row>
    <row r="237" spans="1:4" x14ac:dyDescent="0.25">
      <c r="A237" t="s">
        <v>55</v>
      </c>
      <c r="B237" s="2" t="s">
        <v>1</v>
      </c>
      <c r="C237" s="2">
        <v>2020</v>
      </c>
      <c r="D237" s="4">
        <v>13.1</v>
      </c>
    </row>
    <row r="238" spans="1:4" x14ac:dyDescent="0.25">
      <c r="A238" t="s">
        <v>55</v>
      </c>
      <c r="B238" s="2" t="s">
        <v>2</v>
      </c>
      <c r="C238" s="2">
        <v>2020</v>
      </c>
      <c r="D238" s="4">
        <v>13.1</v>
      </c>
    </row>
    <row r="239" spans="1:4" x14ac:dyDescent="0.25">
      <c r="A239" t="s">
        <v>55</v>
      </c>
      <c r="B239" s="2" t="s">
        <v>3</v>
      </c>
      <c r="C239" s="2">
        <v>2020</v>
      </c>
      <c r="D239" s="4">
        <v>13.1</v>
      </c>
    </row>
    <row r="240" spans="1:4" x14ac:dyDescent="0.25">
      <c r="A240" t="s">
        <v>55</v>
      </c>
      <c r="B240" s="2" t="s">
        <v>4</v>
      </c>
      <c r="C240" s="2">
        <v>2020</v>
      </c>
      <c r="D240" s="4">
        <v>13.2</v>
      </c>
    </row>
    <row r="241" spans="1:4" x14ac:dyDescent="0.25">
      <c r="A241" t="s">
        <v>55</v>
      </c>
      <c r="B241" s="2" t="s">
        <v>5</v>
      </c>
      <c r="C241" s="2">
        <v>2020</v>
      </c>
      <c r="D241" s="4">
        <v>13.2</v>
      </c>
    </row>
    <row r="242" spans="1:4" x14ac:dyDescent="0.25">
      <c r="A242" t="s">
        <v>56</v>
      </c>
      <c r="B242" s="2" t="s">
        <v>1</v>
      </c>
      <c r="C242" s="2">
        <v>2020</v>
      </c>
      <c r="D242" s="4">
        <v>11.8</v>
      </c>
    </row>
    <row r="243" spans="1:4" x14ac:dyDescent="0.25">
      <c r="A243" t="s">
        <v>56</v>
      </c>
      <c r="B243" s="2" t="s">
        <v>2</v>
      </c>
      <c r="C243" s="2">
        <v>2020</v>
      </c>
      <c r="D243" s="4">
        <v>11.7</v>
      </c>
    </row>
    <row r="244" spans="1:4" x14ac:dyDescent="0.25">
      <c r="A244" t="s">
        <v>56</v>
      </c>
      <c r="B244" s="2" t="s">
        <v>3</v>
      </c>
      <c r="C244" s="2">
        <v>2020</v>
      </c>
      <c r="D244" s="4">
        <v>11.5</v>
      </c>
    </row>
    <row r="245" spans="1:4" x14ac:dyDescent="0.25">
      <c r="A245" t="s">
        <v>56</v>
      </c>
      <c r="B245" s="2" t="s">
        <v>4</v>
      </c>
      <c r="C245" s="2">
        <v>2020</v>
      </c>
      <c r="D245" s="4">
        <v>11.5</v>
      </c>
    </row>
    <row r="246" spans="1:4" x14ac:dyDescent="0.25">
      <c r="A246" t="s">
        <v>56</v>
      </c>
      <c r="B246" s="2" t="s">
        <v>5</v>
      </c>
      <c r="C246" s="2">
        <v>2020</v>
      </c>
      <c r="D246" s="4">
        <v>11.6</v>
      </c>
    </row>
    <row r="247" spans="1:4" x14ac:dyDescent="0.25">
      <c r="A247" t="s">
        <v>57</v>
      </c>
      <c r="B247" s="2" t="s">
        <v>1</v>
      </c>
      <c r="C247" s="2">
        <v>2020</v>
      </c>
      <c r="D247" s="4">
        <v>11.2</v>
      </c>
    </row>
    <row r="248" spans="1:4" x14ac:dyDescent="0.25">
      <c r="A248" t="s">
        <v>57</v>
      </c>
      <c r="B248" s="2" t="s">
        <v>2</v>
      </c>
      <c r="C248" s="2">
        <v>2020</v>
      </c>
      <c r="D248" s="4">
        <v>10.3</v>
      </c>
    </row>
    <row r="249" spans="1:4" x14ac:dyDescent="0.25">
      <c r="A249" t="s">
        <v>57</v>
      </c>
      <c r="B249" s="2" t="s">
        <v>3</v>
      </c>
      <c r="C249" s="2">
        <v>2020</v>
      </c>
      <c r="D249" s="4">
        <v>9.1999999999999993</v>
      </c>
    </row>
    <row r="250" spans="1:4" x14ac:dyDescent="0.25">
      <c r="A250" t="s">
        <v>57</v>
      </c>
      <c r="B250" s="2" t="s">
        <v>4</v>
      </c>
      <c r="C250" s="2">
        <v>2020</v>
      </c>
      <c r="D250" s="4">
        <v>9.1999999999999993</v>
      </c>
    </row>
    <row r="251" spans="1:4" x14ac:dyDescent="0.25">
      <c r="A251" t="s">
        <v>57</v>
      </c>
      <c r="B251" s="2" t="s">
        <v>5</v>
      </c>
      <c r="C251" s="2">
        <v>2020</v>
      </c>
      <c r="D251" s="4">
        <v>9.6999999999999993</v>
      </c>
    </row>
    <row r="252" spans="1:4" x14ac:dyDescent="0.25">
      <c r="A252" t="s">
        <v>58</v>
      </c>
      <c r="B252" s="2" t="s">
        <v>1</v>
      </c>
      <c r="C252" s="2">
        <v>2020</v>
      </c>
      <c r="D252" s="4">
        <v>12</v>
      </c>
    </row>
    <row r="253" spans="1:4" x14ac:dyDescent="0.25">
      <c r="A253" t="s">
        <v>58</v>
      </c>
      <c r="B253" s="2" t="s">
        <v>2</v>
      </c>
      <c r="C253" s="2">
        <v>2020</v>
      </c>
      <c r="D253" s="4">
        <v>9.1999999999999993</v>
      </c>
    </row>
    <row r="254" spans="1:4" x14ac:dyDescent="0.25">
      <c r="A254" t="s">
        <v>58</v>
      </c>
      <c r="B254" s="2" t="s">
        <v>3</v>
      </c>
      <c r="C254" s="2">
        <v>2020</v>
      </c>
      <c r="D254" s="4">
        <v>9.8000000000000007</v>
      </c>
    </row>
    <row r="255" spans="1:4" x14ac:dyDescent="0.25">
      <c r="A255" t="s">
        <v>58</v>
      </c>
      <c r="B255" s="2" t="s">
        <v>4</v>
      </c>
      <c r="C255" s="2">
        <v>2020</v>
      </c>
      <c r="D255" s="4">
        <v>10.8</v>
      </c>
    </row>
    <row r="256" spans="1:4" x14ac:dyDescent="0.25">
      <c r="A256" t="s">
        <v>58</v>
      </c>
      <c r="B256" s="2" t="s">
        <v>5</v>
      </c>
      <c r="C256" s="2">
        <v>2020</v>
      </c>
      <c r="D256" s="4">
        <v>11.9</v>
      </c>
    </row>
    <row r="257" spans="1:4" x14ac:dyDescent="0.25">
      <c r="A257" t="s">
        <v>59</v>
      </c>
      <c r="B257" s="2" t="s">
        <v>1</v>
      </c>
      <c r="C257" s="2">
        <v>2020</v>
      </c>
      <c r="D257" s="4">
        <v>11.4</v>
      </c>
    </row>
    <row r="258" spans="1:4" x14ac:dyDescent="0.25">
      <c r="A258" t="s">
        <v>59</v>
      </c>
      <c r="B258" s="2" t="s">
        <v>2</v>
      </c>
      <c r="C258" s="2">
        <v>2020</v>
      </c>
      <c r="D258" s="4">
        <v>11.1</v>
      </c>
    </row>
    <row r="259" spans="1:4" x14ac:dyDescent="0.25">
      <c r="A259" t="s">
        <v>59</v>
      </c>
      <c r="B259" s="2" t="s">
        <v>3</v>
      </c>
      <c r="C259" s="2">
        <v>2020</v>
      </c>
      <c r="D259" s="4">
        <v>10.9</v>
      </c>
    </row>
    <row r="260" spans="1:4" x14ac:dyDescent="0.25">
      <c r="A260" t="s">
        <v>59</v>
      </c>
      <c r="B260" s="2" t="s">
        <v>4</v>
      </c>
      <c r="C260" s="2">
        <v>2020</v>
      </c>
      <c r="D260" s="4">
        <v>11.1</v>
      </c>
    </row>
    <row r="261" spans="1:4" x14ac:dyDescent="0.25">
      <c r="A261" t="s">
        <v>59</v>
      </c>
      <c r="B261" s="2" t="s">
        <v>5</v>
      </c>
      <c r="C261" s="2">
        <v>2020</v>
      </c>
      <c r="D261" s="4">
        <v>11.3</v>
      </c>
    </row>
    <row r="262" spans="1:4" x14ac:dyDescent="0.25">
      <c r="A262" t="s">
        <v>60</v>
      </c>
      <c r="B262" s="2" t="s">
        <v>1</v>
      </c>
      <c r="C262" s="2">
        <v>2020</v>
      </c>
      <c r="D262" s="4">
        <v>11.3</v>
      </c>
    </row>
    <row r="263" spans="1:4" x14ac:dyDescent="0.25">
      <c r="A263" t="s">
        <v>60</v>
      </c>
      <c r="B263" s="2" t="s">
        <v>2</v>
      </c>
      <c r="C263" s="2">
        <v>2020</v>
      </c>
      <c r="D263" s="4">
        <v>10.8</v>
      </c>
    </row>
    <row r="264" spans="1:4" x14ac:dyDescent="0.25">
      <c r="A264" t="s">
        <v>60</v>
      </c>
      <c r="B264" s="2" t="s">
        <v>3</v>
      </c>
      <c r="C264" s="2">
        <v>2020</v>
      </c>
      <c r="D264" s="4">
        <v>10.8</v>
      </c>
    </row>
    <row r="265" spans="1:4" x14ac:dyDescent="0.25">
      <c r="A265" t="s">
        <v>60</v>
      </c>
      <c r="B265" s="2" t="s">
        <v>4</v>
      </c>
      <c r="C265" s="2">
        <v>2020</v>
      </c>
      <c r="D265" s="4">
        <v>10.7</v>
      </c>
    </row>
    <row r="266" spans="1:4" x14ac:dyDescent="0.25">
      <c r="A266" t="s">
        <v>60</v>
      </c>
      <c r="B266" s="2" t="s">
        <v>5</v>
      </c>
      <c r="C266" s="2">
        <v>2020</v>
      </c>
      <c r="D266" s="4">
        <v>11.1</v>
      </c>
    </row>
    <row r="267" spans="1:4" x14ac:dyDescent="0.25">
      <c r="A267" t="s">
        <v>61</v>
      </c>
      <c r="B267" s="2" t="s">
        <v>1</v>
      </c>
      <c r="C267" s="2">
        <v>2020</v>
      </c>
      <c r="D267" s="4">
        <v>11.4</v>
      </c>
    </row>
    <row r="268" spans="1:4" x14ac:dyDescent="0.25">
      <c r="A268" t="s">
        <v>61</v>
      </c>
      <c r="B268" s="2" t="s">
        <v>2</v>
      </c>
      <c r="C268" s="2">
        <v>2020</v>
      </c>
      <c r="D268" s="4">
        <v>11.2</v>
      </c>
    </row>
    <row r="269" spans="1:4" x14ac:dyDescent="0.25">
      <c r="A269" t="s">
        <v>61</v>
      </c>
      <c r="B269" s="2" t="s">
        <v>3</v>
      </c>
      <c r="C269" s="2">
        <v>2020</v>
      </c>
      <c r="D269" s="4">
        <v>10.8</v>
      </c>
    </row>
    <row r="270" spans="1:4" x14ac:dyDescent="0.25">
      <c r="A270" t="s">
        <v>61</v>
      </c>
      <c r="B270" s="2" t="s">
        <v>4</v>
      </c>
      <c r="C270" s="2">
        <v>2020</v>
      </c>
      <c r="D270" s="4">
        <v>10.6</v>
      </c>
    </row>
    <row r="271" spans="1:4" x14ac:dyDescent="0.25">
      <c r="A271" t="s">
        <v>61</v>
      </c>
      <c r="B271" s="2" t="s">
        <v>5</v>
      </c>
      <c r="C271" s="2">
        <v>2020</v>
      </c>
      <c r="D271" s="4">
        <v>11</v>
      </c>
    </row>
    <row r="272" spans="1:4" x14ac:dyDescent="0.25">
      <c r="A272" t="s">
        <v>62</v>
      </c>
      <c r="B272" s="2" t="s">
        <v>1</v>
      </c>
      <c r="C272" s="2">
        <v>2020</v>
      </c>
      <c r="D272" s="4">
        <v>11.5</v>
      </c>
    </row>
    <row r="273" spans="1:4" x14ac:dyDescent="0.25">
      <c r="A273" t="s">
        <v>62</v>
      </c>
      <c r="B273" s="2" t="s">
        <v>2</v>
      </c>
      <c r="C273" s="2">
        <v>2020</v>
      </c>
      <c r="D273" s="4">
        <v>8.1999999999999993</v>
      </c>
    </row>
    <row r="274" spans="1:4" x14ac:dyDescent="0.25">
      <c r="A274" t="s">
        <v>62</v>
      </c>
      <c r="B274" s="2" t="s">
        <v>3</v>
      </c>
      <c r="C274" s="2">
        <v>2020</v>
      </c>
      <c r="D274" s="4">
        <v>7.9</v>
      </c>
    </row>
    <row r="275" spans="1:4" x14ac:dyDescent="0.25">
      <c r="A275" t="s">
        <v>62</v>
      </c>
      <c r="B275" s="2" t="s">
        <v>4</v>
      </c>
      <c r="C275" s="2">
        <v>2020</v>
      </c>
      <c r="D275" s="4">
        <v>7.6</v>
      </c>
    </row>
    <row r="276" spans="1:4" x14ac:dyDescent="0.25">
      <c r="A276" t="s">
        <v>62</v>
      </c>
      <c r="B276" s="2" t="s">
        <v>5</v>
      </c>
      <c r="C276" s="2">
        <v>2020</v>
      </c>
      <c r="D276" s="4">
        <v>11.2</v>
      </c>
    </row>
    <row r="277" spans="1:4" x14ac:dyDescent="0.25">
      <c r="A277" t="s">
        <v>63</v>
      </c>
      <c r="B277" s="2" t="s">
        <v>1</v>
      </c>
      <c r="C277" s="2">
        <v>2020</v>
      </c>
      <c r="D277" s="4">
        <v>12.6</v>
      </c>
    </row>
    <row r="278" spans="1:4" x14ac:dyDescent="0.25">
      <c r="A278" t="s">
        <v>63</v>
      </c>
      <c r="B278" s="2" t="s">
        <v>2</v>
      </c>
      <c r="C278" s="2">
        <v>2020</v>
      </c>
      <c r="D278" s="4">
        <v>12.5</v>
      </c>
    </row>
    <row r="279" spans="1:4" x14ac:dyDescent="0.25">
      <c r="A279" t="s">
        <v>63</v>
      </c>
      <c r="B279" s="2" t="s">
        <v>3</v>
      </c>
      <c r="C279" s="2">
        <v>2020</v>
      </c>
      <c r="D279" s="4">
        <v>12.5</v>
      </c>
    </row>
    <row r="280" spans="1:4" x14ac:dyDescent="0.25">
      <c r="A280" t="s">
        <v>63</v>
      </c>
      <c r="B280" s="2" t="s">
        <v>4</v>
      </c>
      <c r="C280" s="2">
        <v>2020</v>
      </c>
      <c r="D280" s="4">
        <v>12.5</v>
      </c>
    </row>
    <row r="281" spans="1:4" x14ac:dyDescent="0.25">
      <c r="A281" t="s">
        <v>63</v>
      </c>
      <c r="B281" s="2" t="s">
        <v>5</v>
      </c>
      <c r="C281" s="2">
        <v>2020</v>
      </c>
      <c r="D281" s="4">
        <v>12.5</v>
      </c>
    </row>
    <row r="282" spans="1:4" x14ac:dyDescent="0.25">
      <c r="A282" t="s">
        <v>64</v>
      </c>
      <c r="B282" s="2" t="s">
        <v>1</v>
      </c>
      <c r="C282" s="2">
        <v>2020</v>
      </c>
      <c r="D282" s="4">
        <v>8.1999999999999993</v>
      </c>
    </row>
    <row r="283" spans="1:4" x14ac:dyDescent="0.25">
      <c r="A283" t="s">
        <v>64</v>
      </c>
      <c r="B283" s="2" t="s">
        <v>2</v>
      </c>
      <c r="C283" s="2">
        <v>2020</v>
      </c>
      <c r="D283" s="4">
        <v>8.3000000000000007</v>
      </c>
    </row>
    <row r="284" spans="1:4" x14ac:dyDescent="0.25">
      <c r="A284" t="s">
        <v>64</v>
      </c>
      <c r="B284" s="2" t="s">
        <v>3</v>
      </c>
      <c r="C284" s="2">
        <v>2020</v>
      </c>
      <c r="D284" s="4">
        <v>8.6</v>
      </c>
    </row>
    <row r="285" spans="1:4" x14ac:dyDescent="0.25">
      <c r="A285" t="s">
        <v>64</v>
      </c>
      <c r="B285" s="2" t="s">
        <v>4</v>
      </c>
      <c r="C285" s="2">
        <v>2020</v>
      </c>
      <c r="D285" s="4">
        <v>9.3000000000000007</v>
      </c>
    </row>
    <row r="286" spans="1:4" x14ac:dyDescent="0.25">
      <c r="A286" t="s">
        <v>64</v>
      </c>
      <c r="B286" s="2" t="s">
        <v>5</v>
      </c>
      <c r="C286" s="2">
        <v>2020</v>
      </c>
      <c r="D286" s="4">
        <v>9.5</v>
      </c>
    </row>
    <row r="287" spans="1:4" x14ac:dyDescent="0.25">
      <c r="A287" t="s">
        <v>65</v>
      </c>
      <c r="B287" s="2" t="s">
        <v>1</v>
      </c>
      <c r="C287" s="2">
        <v>2020</v>
      </c>
      <c r="D287" s="4">
        <v>12.7</v>
      </c>
    </row>
    <row r="288" spans="1:4" x14ac:dyDescent="0.25">
      <c r="A288" t="s">
        <v>65</v>
      </c>
      <c r="B288" s="2" t="s">
        <v>2</v>
      </c>
      <c r="C288" s="2">
        <v>2020</v>
      </c>
      <c r="D288" s="4">
        <v>11.8</v>
      </c>
    </row>
    <row r="289" spans="1:4" x14ac:dyDescent="0.25">
      <c r="A289" t="s">
        <v>65</v>
      </c>
      <c r="B289" s="2" t="s">
        <v>3</v>
      </c>
      <c r="C289" s="2">
        <v>2020</v>
      </c>
      <c r="D289" s="4">
        <v>11.2</v>
      </c>
    </row>
    <row r="290" spans="1:4" x14ac:dyDescent="0.25">
      <c r="A290" t="s">
        <v>65</v>
      </c>
      <c r="B290" s="2" t="s">
        <v>4</v>
      </c>
      <c r="C290" s="2">
        <v>2020</v>
      </c>
      <c r="D290" s="4">
        <v>11</v>
      </c>
    </row>
    <row r="291" spans="1:4" x14ac:dyDescent="0.25">
      <c r="A291" t="s">
        <v>65</v>
      </c>
      <c r="B291" s="2" t="s">
        <v>5</v>
      </c>
      <c r="C291" s="2">
        <v>2020</v>
      </c>
      <c r="D291" s="4">
        <v>12.6</v>
      </c>
    </row>
    <row r="292" spans="1:4" x14ac:dyDescent="0.25">
      <c r="A292" t="s">
        <v>66</v>
      </c>
      <c r="B292" s="2" t="s">
        <v>1</v>
      </c>
      <c r="C292" s="2">
        <v>2020</v>
      </c>
      <c r="D292" s="4">
        <v>9.4</v>
      </c>
    </row>
    <row r="293" spans="1:4" x14ac:dyDescent="0.25">
      <c r="A293" t="s">
        <v>66</v>
      </c>
      <c r="B293" s="2" t="s">
        <v>2</v>
      </c>
      <c r="C293" s="2">
        <v>2020</v>
      </c>
      <c r="D293" s="4">
        <v>9.9</v>
      </c>
    </row>
    <row r="294" spans="1:4" x14ac:dyDescent="0.25">
      <c r="A294" t="s">
        <v>66</v>
      </c>
      <c r="B294" s="2" t="s">
        <v>3</v>
      </c>
      <c r="C294" s="2">
        <v>2020</v>
      </c>
      <c r="D294" s="4">
        <v>10.1</v>
      </c>
    </row>
    <row r="295" spans="1:4" x14ac:dyDescent="0.25">
      <c r="A295" t="s">
        <v>66</v>
      </c>
      <c r="B295" s="2" t="s">
        <v>4</v>
      </c>
      <c r="C295" s="2">
        <v>2020</v>
      </c>
      <c r="D295" s="4">
        <v>8.9</v>
      </c>
    </row>
    <row r="296" spans="1:4" x14ac:dyDescent="0.25">
      <c r="A296" t="s">
        <v>66</v>
      </c>
      <c r="B296" s="2" t="s">
        <v>5</v>
      </c>
      <c r="C296" s="2">
        <v>2020</v>
      </c>
      <c r="D296" s="4">
        <v>9.3000000000000007</v>
      </c>
    </row>
    <row r="297" spans="1:4" x14ac:dyDescent="0.25">
      <c r="A297" t="s">
        <v>67</v>
      </c>
      <c r="B297" s="2" t="s">
        <v>1</v>
      </c>
      <c r="C297" s="2">
        <v>2020</v>
      </c>
      <c r="D297" s="4">
        <v>8.6</v>
      </c>
    </row>
    <row r="298" spans="1:4" x14ac:dyDescent="0.25">
      <c r="A298" t="s">
        <v>67</v>
      </c>
      <c r="B298" s="2" t="s">
        <v>2</v>
      </c>
      <c r="C298" s="2">
        <v>2020</v>
      </c>
      <c r="D298" s="4">
        <v>9.3000000000000007</v>
      </c>
    </row>
    <row r="299" spans="1:4" x14ac:dyDescent="0.25">
      <c r="A299" t="s">
        <v>67</v>
      </c>
      <c r="B299" s="2" t="s">
        <v>3</v>
      </c>
      <c r="C299" s="2">
        <v>2020</v>
      </c>
      <c r="D299" s="4">
        <v>8.6</v>
      </c>
    </row>
    <row r="300" spans="1:4" x14ac:dyDescent="0.25">
      <c r="A300" t="s">
        <v>67</v>
      </c>
      <c r="B300" s="2" t="s">
        <v>4</v>
      </c>
      <c r="C300" s="2">
        <v>2020</v>
      </c>
      <c r="D300" s="4">
        <v>7.6</v>
      </c>
    </row>
    <row r="301" spans="1:4" x14ac:dyDescent="0.25">
      <c r="A301" t="s">
        <v>67</v>
      </c>
      <c r="B301" s="2" t="s">
        <v>5</v>
      </c>
      <c r="C301" s="2">
        <v>2020</v>
      </c>
      <c r="D301" s="4">
        <v>8.8000000000000007</v>
      </c>
    </row>
    <row r="302" spans="1:4" x14ac:dyDescent="0.25">
      <c r="A302" t="s">
        <v>68</v>
      </c>
      <c r="B302" s="2" t="s">
        <v>1</v>
      </c>
      <c r="C302" s="2">
        <v>2020</v>
      </c>
      <c r="D302" s="4">
        <v>9.3000000000000007</v>
      </c>
    </row>
    <row r="303" spans="1:4" x14ac:dyDescent="0.25">
      <c r="A303" t="s">
        <v>68</v>
      </c>
      <c r="B303" s="2" t="s">
        <v>2</v>
      </c>
      <c r="C303" s="2">
        <v>2020</v>
      </c>
      <c r="D303" s="4">
        <v>9.4</v>
      </c>
    </row>
    <row r="304" spans="1:4" x14ac:dyDescent="0.25">
      <c r="A304" t="s">
        <v>68</v>
      </c>
      <c r="B304" s="2" t="s">
        <v>3</v>
      </c>
      <c r="C304" s="2">
        <v>2020</v>
      </c>
      <c r="D304" s="4">
        <v>9.1999999999999993</v>
      </c>
    </row>
    <row r="305" spans="1:4" x14ac:dyDescent="0.25">
      <c r="A305" t="s">
        <v>68</v>
      </c>
      <c r="B305" s="2" t="s">
        <v>4</v>
      </c>
      <c r="C305" s="2">
        <v>2020</v>
      </c>
      <c r="D305" s="4">
        <v>9.9</v>
      </c>
    </row>
    <row r="306" spans="1:4" x14ac:dyDescent="0.25">
      <c r="A306" t="s">
        <v>68</v>
      </c>
      <c r="B306" s="2" t="s">
        <v>5</v>
      </c>
      <c r="C306" s="2">
        <v>2020</v>
      </c>
      <c r="D306" s="4">
        <v>10</v>
      </c>
    </row>
    <row r="307" spans="1:4" x14ac:dyDescent="0.25">
      <c r="A307" t="s">
        <v>69</v>
      </c>
      <c r="B307" s="2" t="s">
        <v>1</v>
      </c>
      <c r="C307" s="2">
        <v>2020</v>
      </c>
      <c r="D307" s="4">
        <v>7.9</v>
      </c>
    </row>
    <row r="308" spans="1:4" x14ac:dyDescent="0.25">
      <c r="A308" t="s">
        <v>69</v>
      </c>
      <c r="B308" s="2" t="s">
        <v>2</v>
      </c>
      <c r="C308" s="2">
        <v>2020</v>
      </c>
      <c r="D308" s="4">
        <v>8.9</v>
      </c>
    </row>
    <row r="309" spans="1:4" x14ac:dyDescent="0.25">
      <c r="A309" t="s">
        <v>69</v>
      </c>
      <c r="B309" s="2" t="s">
        <v>3</v>
      </c>
      <c r="C309" s="2">
        <v>2020</v>
      </c>
      <c r="D309" s="4">
        <v>9.8000000000000007</v>
      </c>
    </row>
    <row r="310" spans="1:4" x14ac:dyDescent="0.25">
      <c r="A310" t="s">
        <v>69</v>
      </c>
      <c r="B310" s="2" t="s">
        <v>4</v>
      </c>
      <c r="C310" s="2">
        <v>2020</v>
      </c>
      <c r="D310" s="4">
        <v>9.6999999999999993</v>
      </c>
    </row>
    <row r="311" spans="1:4" x14ac:dyDescent="0.25">
      <c r="A311" t="s">
        <v>69</v>
      </c>
      <c r="B311" s="2" t="s">
        <v>5</v>
      </c>
      <c r="C311" s="2">
        <v>2020</v>
      </c>
      <c r="D311" s="4">
        <v>9.3000000000000007</v>
      </c>
    </row>
    <row r="312" spans="1:4" x14ac:dyDescent="0.25">
      <c r="A312" t="s">
        <v>70</v>
      </c>
      <c r="B312" s="2" t="s">
        <v>1</v>
      </c>
      <c r="C312" s="2">
        <v>2020</v>
      </c>
      <c r="D312" s="4">
        <v>7.5</v>
      </c>
    </row>
    <row r="313" spans="1:4" x14ac:dyDescent="0.25">
      <c r="A313" t="s">
        <v>70</v>
      </c>
      <c r="B313" s="2" t="s">
        <v>2</v>
      </c>
      <c r="C313" s="2">
        <v>2020</v>
      </c>
      <c r="D313" s="4">
        <v>6.8</v>
      </c>
    </row>
    <row r="314" spans="1:4" x14ac:dyDescent="0.25">
      <c r="A314" t="s">
        <v>70</v>
      </c>
      <c r="B314" s="2" t="s">
        <v>3</v>
      </c>
      <c r="C314" s="2">
        <v>2020</v>
      </c>
      <c r="D314" s="4">
        <v>6.1</v>
      </c>
    </row>
    <row r="315" spans="1:4" x14ac:dyDescent="0.25">
      <c r="A315" t="s">
        <v>70</v>
      </c>
      <c r="B315" s="2" t="s">
        <v>4</v>
      </c>
      <c r="C315" s="2">
        <v>2020</v>
      </c>
      <c r="D315" s="4">
        <v>6.9</v>
      </c>
    </row>
    <row r="316" spans="1:4" x14ac:dyDescent="0.25">
      <c r="A316" t="s">
        <v>70</v>
      </c>
      <c r="B316" s="2" t="s">
        <v>5</v>
      </c>
      <c r="C316" s="2">
        <v>2020</v>
      </c>
      <c r="D316" s="4">
        <v>7.5</v>
      </c>
    </row>
    <row r="317" spans="1:4" x14ac:dyDescent="0.25">
      <c r="A317" t="s">
        <v>71</v>
      </c>
      <c r="B317" s="2" t="s">
        <v>1</v>
      </c>
      <c r="C317" s="2">
        <v>2020</v>
      </c>
      <c r="D317" s="4">
        <v>12.1</v>
      </c>
    </row>
    <row r="318" spans="1:4" x14ac:dyDescent="0.25">
      <c r="A318" t="s">
        <v>71</v>
      </c>
      <c r="B318" s="2" t="s">
        <v>2</v>
      </c>
      <c r="C318" s="2">
        <v>2020</v>
      </c>
      <c r="D318" s="4">
        <v>8.1999999999999993</v>
      </c>
    </row>
    <row r="319" spans="1:4" x14ac:dyDescent="0.25">
      <c r="A319" t="s">
        <v>71</v>
      </c>
      <c r="B319" s="2" t="s">
        <v>3</v>
      </c>
      <c r="C319" s="2">
        <v>2020</v>
      </c>
      <c r="D319" s="4">
        <v>7.6</v>
      </c>
    </row>
    <row r="320" spans="1:4" x14ac:dyDescent="0.25">
      <c r="A320" t="s">
        <v>71</v>
      </c>
      <c r="B320" s="2" t="s">
        <v>4</v>
      </c>
      <c r="C320" s="2">
        <v>2020</v>
      </c>
      <c r="D320" s="4">
        <v>9.3000000000000007</v>
      </c>
    </row>
    <row r="321" spans="1:4" x14ac:dyDescent="0.25">
      <c r="A321" t="s">
        <v>71</v>
      </c>
      <c r="B321" s="2" t="s">
        <v>5</v>
      </c>
      <c r="C321" s="2">
        <v>2020</v>
      </c>
      <c r="D321" s="4">
        <v>11.8</v>
      </c>
    </row>
    <row r="322" spans="1:4" x14ac:dyDescent="0.25">
      <c r="A322" t="s">
        <v>72</v>
      </c>
      <c r="B322" s="2" t="s">
        <v>1</v>
      </c>
      <c r="C322" s="2">
        <v>2020</v>
      </c>
      <c r="D322" s="4">
        <v>10.9</v>
      </c>
    </row>
    <row r="323" spans="1:4" x14ac:dyDescent="0.25">
      <c r="A323" t="s">
        <v>72</v>
      </c>
      <c r="B323" s="2" t="s">
        <v>2</v>
      </c>
      <c r="C323" s="2">
        <v>2020</v>
      </c>
      <c r="D323" s="4">
        <v>10.8</v>
      </c>
    </row>
    <row r="324" spans="1:4" x14ac:dyDescent="0.25">
      <c r="A324" t="s">
        <v>72</v>
      </c>
      <c r="B324" s="2" t="s">
        <v>3</v>
      </c>
      <c r="C324" s="2">
        <v>2020</v>
      </c>
      <c r="D324" s="4">
        <v>10.8</v>
      </c>
    </row>
    <row r="325" spans="1:4" x14ac:dyDescent="0.25">
      <c r="A325" t="s">
        <v>72</v>
      </c>
      <c r="B325" s="2" t="s">
        <v>4</v>
      </c>
      <c r="C325" s="2">
        <v>2020</v>
      </c>
      <c r="D325" s="4">
        <v>11</v>
      </c>
    </row>
    <row r="326" spans="1:4" x14ac:dyDescent="0.25">
      <c r="A326" t="s">
        <v>72</v>
      </c>
      <c r="B326" s="2" t="s">
        <v>5</v>
      </c>
      <c r="C326" s="2">
        <v>2020</v>
      </c>
      <c r="D326" s="4">
        <v>11.3</v>
      </c>
    </row>
    <row r="327" spans="1:4" x14ac:dyDescent="0.25">
      <c r="A327" t="s">
        <v>73</v>
      </c>
      <c r="B327" s="2" t="s">
        <v>1</v>
      </c>
      <c r="C327" s="2">
        <v>2020</v>
      </c>
      <c r="D327" s="4">
        <v>11.3</v>
      </c>
    </row>
    <row r="328" spans="1:4" x14ac:dyDescent="0.25">
      <c r="A328" t="s">
        <v>73</v>
      </c>
      <c r="B328" s="2" t="s">
        <v>2</v>
      </c>
      <c r="C328" s="2">
        <v>2020</v>
      </c>
      <c r="D328" s="4">
        <v>11.4</v>
      </c>
    </row>
    <row r="329" spans="1:4" x14ac:dyDescent="0.25">
      <c r="A329" t="s">
        <v>73</v>
      </c>
      <c r="B329" s="2" t="s">
        <v>3</v>
      </c>
      <c r="C329" s="2">
        <v>2020</v>
      </c>
      <c r="D329" s="4">
        <v>10.5</v>
      </c>
    </row>
    <row r="330" spans="1:4" x14ac:dyDescent="0.25">
      <c r="A330" t="s">
        <v>73</v>
      </c>
      <c r="B330" s="2" t="s">
        <v>4</v>
      </c>
      <c r="C330" s="2">
        <v>2020</v>
      </c>
      <c r="D330" s="4">
        <v>8.9</v>
      </c>
    </row>
    <row r="331" spans="1:4" x14ac:dyDescent="0.25">
      <c r="A331" t="s">
        <v>73</v>
      </c>
      <c r="B331" s="2" t="s">
        <v>5</v>
      </c>
      <c r="C331" s="2">
        <v>2020</v>
      </c>
      <c r="D331" s="4">
        <v>11.4</v>
      </c>
    </row>
    <row r="332" spans="1:4" x14ac:dyDescent="0.25">
      <c r="A332" t="s">
        <v>74</v>
      </c>
      <c r="B332" s="2" t="s">
        <v>1</v>
      </c>
      <c r="C332" s="2">
        <v>2020</v>
      </c>
      <c r="D332" s="4">
        <v>10.3</v>
      </c>
    </row>
    <row r="333" spans="1:4" x14ac:dyDescent="0.25">
      <c r="A333" t="s">
        <v>74</v>
      </c>
      <c r="B333" s="2" t="s">
        <v>2</v>
      </c>
      <c r="C333" s="2">
        <v>2020</v>
      </c>
      <c r="D333" s="4">
        <v>8.6</v>
      </c>
    </row>
    <row r="334" spans="1:4" x14ac:dyDescent="0.25">
      <c r="A334" t="s">
        <v>74</v>
      </c>
      <c r="B334" s="2" t="s">
        <v>3</v>
      </c>
      <c r="C334" s="2">
        <v>2020</v>
      </c>
      <c r="D334" s="4">
        <v>8.4</v>
      </c>
    </row>
    <row r="335" spans="1:4" x14ac:dyDescent="0.25">
      <c r="A335" t="s">
        <v>74</v>
      </c>
      <c r="B335" s="2" t="s">
        <v>4</v>
      </c>
      <c r="C335" s="2">
        <v>2020</v>
      </c>
      <c r="D335" s="4">
        <v>8.3000000000000007</v>
      </c>
    </row>
    <row r="336" spans="1:4" x14ac:dyDescent="0.25">
      <c r="A336" t="s">
        <v>74</v>
      </c>
      <c r="B336" s="2" t="s">
        <v>5</v>
      </c>
      <c r="C336" s="2">
        <v>2020</v>
      </c>
      <c r="D336" s="4">
        <v>8.5</v>
      </c>
    </row>
    <row r="337" spans="1:4" x14ac:dyDescent="0.25">
      <c r="A337" t="s">
        <v>75</v>
      </c>
      <c r="B337" s="2" t="s">
        <v>1</v>
      </c>
      <c r="C337" s="2">
        <v>2020</v>
      </c>
      <c r="D337" s="4">
        <v>9.5</v>
      </c>
    </row>
    <row r="338" spans="1:4" x14ac:dyDescent="0.25">
      <c r="A338" t="s">
        <v>75</v>
      </c>
      <c r="B338" s="2" t="s">
        <v>2</v>
      </c>
      <c r="C338" s="2">
        <v>2020</v>
      </c>
      <c r="D338" s="4">
        <v>9.1999999999999993</v>
      </c>
    </row>
    <row r="339" spans="1:4" x14ac:dyDescent="0.25">
      <c r="A339" t="s">
        <v>75</v>
      </c>
      <c r="B339" s="2" t="s">
        <v>3</v>
      </c>
      <c r="C339" s="2">
        <v>2020</v>
      </c>
      <c r="D339" s="4">
        <v>9.4</v>
      </c>
    </row>
    <row r="340" spans="1:4" x14ac:dyDescent="0.25">
      <c r="A340" t="s">
        <v>75</v>
      </c>
      <c r="B340" s="2" t="s">
        <v>4</v>
      </c>
      <c r="C340" s="2">
        <v>2020</v>
      </c>
      <c r="D340" s="4">
        <v>9.3000000000000007</v>
      </c>
    </row>
    <row r="341" spans="1:4" x14ac:dyDescent="0.25">
      <c r="A341" t="s">
        <v>75</v>
      </c>
      <c r="B341" s="2" t="s">
        <v>5</v>
      </c>
      <c r="C341" s="2">
        <v>2020</v>
      </c>
      <c r="D341" s="4">
        <v>9.4</v>
      </c>
    </row>
    <row r="342" spans="1:4" x14ac:dyDescent="0.25">
      <c r="A342" t="s">
        <v>76</v>
      </c>
      <c r="B342" s="2" t="s">
        <v>1</v>
      </c>
      <c r="C342" s="2">
        <v>2020</v>
      </c>
      <c r="D342" s="4">
        <v>14.3</v>
      </c>
    </row>
    <row r="343" spans="1:4" x14ac:dyDescent="0.25">
      <c r="A343" t="s">
        <v>76</v>
      </c>
      <c r="B343" s="2" t="s">
        <v>2</v>
      </c>
      <c r="C343" s="2">
        <v>2020</v>
      </c>
      <c r="D343" s="4">
        <v>14.3</v>
      </c>
    </row>
    <row r="344" spans="1:4" x14ac:dyDescent="0.25">
      <c r="A344" t="s">
        <v>76</v>
      </c>
      <c r="B344" s="2" t="s">
        <v>3</v>
      </c>
      <c r="C344" s="2">
        <v>2020</v>
      </c>
      <c r="D344" s="4">
        <v>14.3</v>
      </c>
    </row>
    <row r="345" spans="1:4" x14ac:dyDescent="0.25">
      <c r="A345" t="s">
        <v>76</v>
      </c>
      <c r="B345" s="2" t="s">
        <v>4</v>
      </c>
      <c r="C345" s="2">
        <v>2020</v>
      </c>
      <c r="D345" s="4">
        <v>14.3</v>
      </c>
    </row>
    <row r="346" spans="1:4" x14ac:dyDescent="0.25">
      <c r="A346" t="s">
        <v>76</v>
      </c>
      <c r="B346" s="2" t="s">
        <v>5</v>
      </c>
      <c r="C346" s="2">
        <v>2020</v>
      </c>
      <c r="D346" s="4">
        <v>14.4</v>
      </c>
    </row>
    <row r="347" spans="1:4" x14ac:dyDescent="0.25">
      <c r="A347" t="s">
        <v>77</v>
      </c>
      <c r="B347" s="2" t="s">
        <v>1</v>
      </c>
      <c r="C347" s="2">
        <v>2020</v>
      </c>
      <c r="D347" s="4">
        <v>12.1</v>
      </c>
    </row>
    <row r="348" spans="1:4" x14ac:dyDescent="0.25">
      <c r="A348" t="s">
        <v>77</v>
      </c>
      <c r="B348" s="2" t="s">
        <v>2</v>
      </c>
      <c r="C348" s="2">
        <v>2020</v>
      </c>
      <c r="D348" s="4">
        <v>11.8</v>
      </c>
    </row>
    <row r="349" spans="1:4" x14ac:dyDescent="0.25">
      <c r="A349" t="s">
        <v>77</v>
      </c>
      <c r="B349" s="2" t="s">
        <v>3</v>
      </c>
      <c r="C349" s="2">
        <v>2020</v>
      </c>
      <c r="D349" s="4">
        <v>11.9</v>
      </c>
    </row>
    <row r="350" spans="1:4" x14ac:dyDescent="0.25">
      <c r="A350" t="s">
        <v>77</v>
      </c>
      <c r="B350" s="2" t="s">
        <v>4</v>
      </c>
      <c r="C350" s="2">
        <v>2020</v>
      </c>
      <c r="D350" s="4">
        <v>11.2</v>
      </c>
    </row>
    <row r="351" spans="1:4" x14ac:dyDescent="0.25">
      <c r="A351" t="s">
        <v>77</v>
      </c>
      <c r="B351" s="2" t="s">
        <v>5</v>
      </c>
      <c r="C351" s="2">
        <v>2020</v>
      </c>
      <c r="D351" s="4">
        <v>11.5</v>
      </c>
    </row>
    <row r="352" spans="1:4" x14ac:dyDescent="0.25">
      <c r="A352" t="s">
        <v>78</v>
      </c>
      <c r="B352" s="2" t="s">
        <v>1</v>
      </c>
      <c r="C352" s="2">
        <v>2020</v>
      </c>
      <c r="D352" s="4">
        <v>10.6</v>
      </c>
    </row>
    <row r="353" spans="1:4" x14ac:dyDescent="0.25">
      <c r="A353" t="s">
        <v>78</v>
      </c>
      <c r="B353" s="2" t="s">
        <v>2</v>
      </c>
      <c r="C353" s="2">
        <v>2020</v>
      </c>
      <c r="D353" s="4">
        <v>10.5</v>
      </c>
    </row>
    <row r="354" spans="1:4" x14ac:dyDescent="0.25">
      <c r="A354" t="s">
        <v>78</v>
      </c>
      <c r="B354" s="2" t="s">
        <v>3</v>
      </c>
      <c r="C354" s="2">
        <v>2020</v>
      </c>
      <c r="D354" s="4">
        <v>10.5</v>
      </c>
    </row>
    <row r="355" spans="1:4" x14ac:dyDescent="0.25">
      <c r="A355" t="s">
        <v>78</v>
      </c>
      <c r="B355" s="2" t="s">
        <v>4</v>
      </c>
      <c r="C355" s="2">
        <v>2020</v>
      </c>
      <c r="D355" s="4">
        <v>10.3</v>
      </c>
    </row>
    <row r="356" spans="1:4" x14ac:dyDescent="0.25">
      <c r="A356" t="s">
        <v>78</v>
      </c>
      <c r="B356" s="2" t="s">
        <v>5</v>
      </c>
      <c r="C356" s="2">
        <v>2020</v>
      </c>
      <c r="D356" s="4">
        <v>10.7</v>
      </c>
    </row>
    <row r="357" spans="1:4" x14ac:dyDescent="0.25">
      <c r="A357" t="s">
        <v>79</v>
      </c>
      <c r="B357" s="2" t="s">
        <v>1</v>
      </c>
      <c r="C357" s="2">
        <v>2020</v>
      </c>
      <c r="D357" s="4">
        <v>11.3</v>
      </c>
    </row>
    <row r="358" spans="1:4" x14ac:dyDescent="0.25">
      <c r="A358" t="s">
        <v>79</v>
      </c>
      <c r="B358" s="2" t="s">
        <v>2</v>
      </c>
      <c r="C358" s="2">
        <v>2020</v>
      </c>
      <c r="D358" s="4" t="str">
        <f>"-"</f>
        <v>-</v>
      </c>
    </row>
    <row r="359" spans="1:4" x14ac:dyDescent="0.25">
      <c r="A359" t="s">
        <v>79</v>
      </c>
      <c r="B359" s="2" t="s">
        <v>3</v>
      </c>
      <c r="C359" s="2">
        <v>2020</v>
      </c>
      <c r="D359" s="4" t="str">
        <f>"-"</f>
        <v>-</v>
      </c>
    </row>
    <row r="360" spans="1:4" x14ac:dyDescent="0.25">
      <c r="A360" t="s">
        <v>79</v>
      </c>
      <c r="B360" s="2" t="s">
        <v>4</v>
      </c>
      <c r="C360" s="2">
        <v>2020</v>
      </c>
      <c r="D360" s="4" t="str">
        <f>"-"</f>
        <v>-</v>
      </c>
    </row>
    <row r="361" spans="1:4" x14ac:dyDescent="0.25">
      <c r="A361" t="s">
        <v>79</v>
      </c>
      <c r="B361" s="2" t="s">
        <v>5</v>
      </c>
      <c r="C361" s="2">
        <v>2020</v>
      </c>
      <c r="D361" s="4">
        <v>11.9</v>
      </c>
    </row>
    <row r="362" spans="1:4" x14ac:dyDescent="0.25">
      <c r="A362" t="s">
        <v>80</v>
      </c>
      <c r="B362" s="2" t="s">
        <v>1</v>
      </c>
      <c r="C362" s="2">
        <v>2020</v>
      </c>
      <c r="D362" s="4">
        <v>10.8</v>
      </c>
    </row>
    <row r="363" spans="1:4" x14ac:dyDescent="0.25">
      <c r="A363" t="s">
        <v>80</v>
      </c>
      <c r="B363" s="2" t="s">
        <v>2</v>
      </c>
      <c r="C363" s="2">
        <v>2020</v>
      </c>
      <c r="D363" s="4">
        <v>10.7</v>
      </c>
    </row>
    <row r="364" spans="1:4" x14ac:dyDescent="0.25">
      <c r="A364" t="s">
        <v>80</v>
      </c>
      <c r="B364" s="2" t="s">
        <v>3</v>
      </c>
      <c r="C364" s="2">
        <v>2020</v>
      </c>
      <c r="D364" s="4">
        <v>10.7</v>
      </c>
    </row>
    <row r="365" spans="1:4" x14ac:dyDescent="0.25">
      <c r="A365" t="s">
        <v>80</v>
      </c>
      <c r="B365" s="2" t="s">
        <v>4</v>
      </c>
      <c r="C365" s="2">
        <v>2020</v>
      </c>
      <c r="D365" s="4">
        <v>10.6</v>
      </c>
    </row>
    <row r="366" spans="1:4" x14ac:dyDescent="0.25">
      <c r="A366" t="s">
        <v>80</v>
      </c>
      <c r="B366" s="2" t="s">
        <v>5</v>
      </c>
      <c r="C366" s="2">
        <v>2020</v>
      </c>
      <c r="D366" s="4">
        <v>10.7</v>
      </c>
    </row>
    <row r="367" spans="1:4" x14ac:dyDescent="0.25">
      <c r="A367" t="s">
        <v>81</v>
      </c>
      <c r="B367" s="2" t="s">
        <v>1</v>
      </c>
      <c r="C367" s="2">
        <v>2020</v>
      </c>
      <c r="D367" s="4">
        <v>8.6</v>
      </c>
    </row>
    <row r="368" spans="1:4" x14ac:dyDescent="0.25">
      <c r="A368" t="s">
        <v>81</v>
      </c>
      <c r="B368" s="2" t="s">
        <v>2</v>
      </c>
      <c r="C368" s="2">
        <v>2020</v>
      </c>
      <c r="D368" s="4">
        <v>8.4</v>
      </c>
    </row>
    <row r="369" spans="1:4" x14ac:dyDescent="0.25">
      <c r="A369" t="s">
        <v>81</v>
      </c>
      <c r="B369" s="2" t="s">
        <v>3</v>
      </c>
      <c r="C369" s="2">
        <v>2020</v>
      </c>
      <c r="D369" s="4">
        <v>8.3000000000000007</v>
      </c>
    </row>
    <row r="370" spans="1:4" x14ac:dyDescent="0.25">
      <c r="A370" t="s">
        <v>81</v>
      </c>
      <c r="B370" s="2" t="s">
        <v>4</v>
      </c>
      <c r="C370" s="2">
        <v>2020</v>
      </c>
      <c r="D370" s="4">
        <v>8.3000000000000007</v>
      </c>
    </row>
    <row r="371" spans="1:4" x14ac:dyDescent="0.25">
      <c r="A371" t="s">
        <v>81</v>
      </c>
      <c r="B371" s="2" t="s">
        <v>5</v>
      </c>
      <c r="C371" s="2">
        <v>2020</v>
      </c>
      <c r="D371" s="4">
        <v>8.1999999999999993</v>
      </c>
    </row>
    <row r="372" spans="1:4" x14ac:dyDescent="0.25">
      <c r="A372" t="s">
        <v>82</v>
      </c>
      <c r="B372" s="2" t="s">
        <v>1</v>
      </c>
      <c r="C372" s="2">
        <v>2020</v>
      </c>
      <c r="D372" s="4">
        <v>9.6999999999999993</v>
      </c>
    </row>
    <row r="373" spans="1:4" x14ac:dyDescent="0.25">
      <c r="A373" t="s">
        <v>82</v>
      </c>
      <c r="B373" s="2" t="s">
        <v>2</v>
      </c>
      <c r="C373" s="2">
        <v>2020</v>
      </c>
      <c r="D373" s="4">
        <v>9.4</v>
      </c>
    </row>
    <row r="374" spans="1:4" x14ac:dyDescent="0.25">
      <c r="A374" t="s">
        <v>82</v>
      </c>
      <c r="B374" s="2" t="s">
        <v>3</v>
      </c>
      <c r="C374" s="2">
        <v>2020</v>
      </c>
      <c r="D374" s="4">
        <v>9.1999999999999993</v>
      </c>
    </row>
    <row r="375" spans="1:4" x14ac:dyDescent="0.25">
      <c r="A375" t="s">
        <v>82</v>
      </c>
      <c r="B375" s="2" t="s">
        <v>4</v>
      </c>
      <c r="C375" s="2">
        <v>2020</v>
      </c>
      <c r="D375" s="4">
        <v>9.4</v>
      </c>
    </row>
    <row r="376" spans="1:4" x14ac:dyDescent="0.25">
      <c r="A376" t="s">
        <v>82</v>
      </c>
      <c r="B376" s="2" t="s">
        <v>5</v>
      </c>
      <c r="C376" s="2">
        <v>2020</v>
      </c>
      <c r="D376" s="4">
        <v>9.5</v>
      </c>
    </row>
    <row r="377" spans="1:4" x14ac:dyDescent="0.25">
      <c r="A377" t="s">
        <v>83</v>
      </c>
      <c r="B377" s="2" t="s">
        <v>1</v>
      </c>
      <c r="C377" s="2">
        <v>2020</v>
      </c>
      <c r="D377" s="4">
        <v>9.6</v>
      </c>
    </row>
    <row r="378" spans="1:4" x14ac:dyDescent="0.25">
      <c r="A378" t="s">
        <v>83</v>
      </c>
      <c r="B378" s="2" t="s">
        <v>2</v>
      </c>
      <c r="C378" s="2">
        <v>2020</v>
      </c>
      <c r="D378" s="4">
        <v>9.4</v>
      </c>
    </row>
    <row r="379" spans="1:4" x14ac:dyDescent="0.25">
      <c r="A379" t="s">
        <v>83</v>
      </c>
      <c r="B379" s="2" t="s">
        <v>3</v>
      </c>
      <c r="C379" s="2">
        <v>2020</v>
      </c>
      <c r="D379" s="4">
        <v>9.1999999999999993</v>
      </c>
    </row>
    <row r="380" spans="1:4" x14ac:dyDescent="0.25">
      <c r="A380" t="s">
        <v>83</v>
      </c>
      <c r="B380" s="2" t="s">
        <v>4</v>
      </c>
      <c r="C380" s="2">
        <v>2020</v>
      </c>
      <c r="D380" s="4">
        <v>9.3000000000000007</v>
      </c>
    </row>
    <row r="381" spans="1:4" x14ac:dyDescent="0.25">
      <c r="A381" t="s">
        <v>83</v>
      </c>
      <c r="B381" s="2" t="s">
        <v>5</v>
      </c>
      <c r="C381" s="2">
        <v>2020</v>
      </c>
      <c r="D381" s="4">
        <v>9.3000000000000007</v>
      </c>
    </row>
    <row r="382" spans="1:4" x14ac:dyDescent="0.25">
      <c r="A382" t="s">
        <v>84</v>
      </c>
      <c r="B382" s="2" t="s">
        <v>1</v>
      </c>
      <c r="C382" s="2">
        <v>2020</v>
      </c>
      <c r="D382" s="4">
        <v>12.1</v>
      </c>
    </row>
    <row r="383" spans="1:4" x14ac:dyDescent="0.25">
      <c r="A383" t="s">
        <v>84</v>
      </c>
      <c r="B383" s="2" t="s">
        <v>2</v>
      </c>
      <c r="C383" s="2">
        <v>2020</v>
      </c>
      <c r="D383" s="4">
        <v>11.8</v>
      </c>
    </row>
    <row r="384" spans="1:4" x14ac:dyDescent="0.25">
      <c r="A384" t="s">
        <v>84</v>
      </c>
      <c r="B384" s="2" t="s">
        <v>3</v>
      </c>
      <c r="C384" s="2">
        <v>2020</v>
      </c>
      <c r="D384" s="4">
        <v>11.7</v>
      </c>
    </row>
    <row r="385" spans="1:4" x14ac:dyDescent="0.25">
      <c r="A385" t="s">
        <v>84</v>
      </c>
      <c r="B385" s="2" t="s">
        <v>4</v>
      </c>
      <c r="C385" s="2">
        <v>2020</v>
      </c>
      <c r="D385" s="4">
        <v>11.7</v>
      </c>
    </row>
    <row r="386" spans="1:4" x14ac:dyDescent="0.25">
      <c r="A386" t="s">
        <v>84</v>
      </c>
      <c r="B386" s="2" t="s">
        <v>5</v>
      </c>
      <c r="C386" s="2">
        <v>2020</v>
      </c>
      <c r="D386" s="4">
        <v>12.3</v>
      </c>
    </row>
    <row r="387" spans="1:4" x14ac:dyDescent="0.25">
      <c r="A387" t="s">
        <v>85</v>
      </c>
      <c r="B387" s="2" t="s">
        <v>1</v>
      </c>
      <c r="C387" s="2">
        <v>2020</v>
      </c>
      <c r="D387" s="4">
        <v>10.1</v>
      </c>
    </row>
    <row r="388" spans="1:4" x14ac:dyDescent="0.25">
      <c r="A388" t="s">
        <v>85</v>
      </c>
      <c r="B388" s="2" t="s">
        <v>2</v>
      </c>
      <c r="C388" s="2">
        <v>2020</v>
      </c>
      <c r="D388" s="4">
        <v>7.1</v>
      </c>
    </row>
    <row r="389" spans="1:4" x14ac:dyDescent="0.25">
      <c r="A389" t="s">
        <v>85</v>
      </c>
      <c r="B389" s="2" t="s">
        <v>3</v>
      </c>
      <c r="C389" s="2">
        <v>2020</v>
      </c>
      <c r="D389" s="4">
        <v>7.5</v>
      </c>
    </row>
    <row r="390" spans="1:4" x14ac:dyDescent="0.25">
      <c r="A390" t="s">
        <v>85</v>
      </c>
      <c r="B390" s="2" t="s">
        <v>4</v>
      </c>
      <c r="C390" s="2">
        <v>2020</v>
      </c>
      <c r="D390" s="4">
        <v>7.9</v>
      </c>
    </row>
    <row r="391" spans="1:4" x14ac:dyDescent="0.25">
      <c r="A391" t="s">
        <v>85</v>
      </c>
      <c r="B391" s="2" t="s">
        <v>5</v>
      </c>
      <c r="C391" s="2">
        <v>2020</v>
      </c>
      <c r="D391" s="4">
        <v>10.6</v>
      </c>
    </row>
    <row r="392" spans="1:4" x14ac:dyDescent="0.25">
      <c r="A392" t="s">
        <v>86</v>
      </c>
      <c r="B392" s="2" t="s">
        <v>1</v>
      </c>
      <c r="C392" s="2">
        <v>2020</v>
      </c>
      <c r="D392" s="4">
        <v>11.9</v>
      </c>
    </row>
    <row r="393" spans="1:4" x14ac:dyDescent="0.25">
      <c r="A393" t="s">
        <v>86</v>
      </c>
      <c r="B393" s="2" t="s">
        <v>2</v>
      </c>
      <c r="C393" s="2">
        <v>2020</v>
      </c>
      <c r="D393" s="4">
        <v>12.6</v>
      </c>
    </row>
    <row r="394" spans="1:4" x14ac:dyDescent="0.25">
      <c r="A394" t="s">
        <v>86</v>
      </c>
      <c r="B394" s="2" t="s">
        <v>3</v>
      </c>
      <c r="C394" s="2">
        <v>2020</v>
      </c>
      <c r="D394" s="4">
        <v>12.6</v>
      </c>
    </row>
    <row r="395" spans="1:4" x14ac:dyDescent="0.25">
      <c r="A395" t="s">
        <v>86</v>
      </c>
      <c r="B395" s="2" t="s">
        <v>4</v>
      </c>
      <c r="C395" s="2">
        <v>2020</v>
      </c>
      <c r="D395" s="4">
        <v>12.4</v>
      </c>
    </row>
    <row r="396" spans="1:4" x14ac:dyDescent="0.25">
      <c r="A396" t="s">
        <v>86</v>
      </c>
      <c r="B396" s="2" t="s">
        <v>5</v>
      </c>
      <c r="C396" s="2">
        <v>2020</v>
      </c>
      <c r="D396" s="4">
        <v>12.3</v>
      </c>
    </row>
    <row r="397" spans="1:4" x14ac:dyDescent="0.25">
      <c r="A397" t="s">
        <v>87</v>
      </c>
      <c r="B397" s="2" t="s">
        <v>1</v>
      </c>
      <c r="C397" s="2">
        <v>2020</v>
      </c>
      <c r="D397" s="4">
        <v>11.9</v>
      </c>
    </row>
    <row r="398" spans="1:4" x14ac:dyDescent="0.25">
      <c r="A398" t="s">
        <v>87</v>
      </c>
      <c r="B398" s="2" t="s">
        <v>2</v>
      </c>
      <c r="C398" s="2">
        <v>2020</v>
      </c>
      <c r="D398" s="4">
        <v>10.7</v>
      </c>
    </row>
    <row r="399" spans="1:4" x14ac:dyDescent="0.25">
      <c r="A399" t="s">
        <v>87</v>
      </c>
      <c r="B399" s="2" t="s">
        <v>3</v>
      </c>
      <c r="C399" s="2">
        <v>2020</v>
      </c>
      <c r="D399" s="4">
        <v>11.2</v>
      </c>
    </row>
    <row r="400" spans="1:4" x14ac:dyDescent="0.25">
      <c r="A400" t="s">
        <v>87</v>
      </c>
      <c r="B400" s="2" t="s">
        <v>4</v>
      </c>
      <c r="C400" s="2">
        <v>2020</v>
      </c>
      <c r="D400" s="4">
        <v>10.5</v>
      </c>
    </row>
    <row r="401" spans="1:4" x14ac:dyDescent="0.25">
      <c r="A401" t="s">
        <v>87</v>
      </c>
      <c r="B401" s="2" t="s">
        <v>5</v>
      </c>
      <c r="C401" s="2">
        <v>2020</v>
      </c>
      <c r="D401" s="4">
        <v>10.6</v>
      </c>
    </row>
    <row r="402" spans="1:4" x14ac:dyDescent="0.25">
      <c r="A402" t="s">
        <v>88</v>
      </c>
      <c r="B402" s="2" t="s">
        <v>1</v>
      </c>
      <c r="C402" s="2">
        <v>2020</v>
      </c>
      <c r="D402" s="4">
        <v>13.2</v>
      </c>
    </row>
    <row r="403" spans="1:4" x14ac:dyDescent="0.25">
      <c r="A403" t="s">
        <v>88</v>
      </c>
      <c r="B403" s="2" t="s">
        <v>2</v>
      </c>
      <c r="C403" s="2">
        <v>2020</v>
      </c>
      <c r="D403" s="4">
        <v>13.2</v>
      </c>
    </row>
    <row r="404" spans="1:4" x14ac:dyDescent="0.25">
      <c r="A404" t="s">
        <v>88</v>
      </c>
      <c r="B404" s="2" t="s">
        <v>3</v>
      </c>
      <c r="C404" s="2">
        <v>2020</v>
      </c>
      <c r="D404" s="4">
        <v>13.1</v>
      </c>
    </row>
    <row r="405" spans="1:4" x14ac:dyDescent="0.25">
      <c r="A405" t="s">
        <v>88</v>
      </c>
      <c r="B405" s="2" t="s">
        <v>4</v>
      </c>
      <c r="C405" s="2">
        <v>2020</v>
      </c>
      <c r="D405" s="4">
        <v>13.2</v>
      </c>
    </row>
    <row r="406" spans="1:4" x14ac:dyDescent="0.25">
      <c r="A406" t="s">
        <v>88</v>
      </c>
      <c r="B406" s="2" t="s">
        <v>5</v>
      </c>
      <c r="C406" s="2">
        <v>2020</v>
      </c>
      <c r="D406" s="4">
        <v>13.2</v>
      </c>
    </row>
    <row r="407" spans="1:4" x14ac:dyDescent="0.25">
      <c r="A407" t="s">
        <v>89</v>
      </c>
      <c r="B407" s="2" t="s">
        <v>1</v>
      </c>
      <c r="C407" s="2">
        <v>2020</v>
      </c>
      <c r="D407" s="4">
        <v>12.6</v>
      </c>
    </row>
    <row r="408" spans="1:4" x14ac:dyDescent="0.25">
      <c r="A408" t="s">
        <v>89</v>
      </c>
      <c r="B408" s="2" t="s">
        <v>2</v>
      </c>
      <c r="C408" s="2">
        <v>2020</v>
      </c>
      <c r="D408" s="4">
        <v>12.5</v>
      </c>
    </row>
    <row r="409" spans="1:4" x14ac:dyDescent="0.25">
      <c r="A409" t="s">
        <v>89</v>
      </c>
      <c r="B409" s="2" t="s">
        <v>3</v>
      </c>
      <c r="C409" s="2">
        <v>2020</v>
      </c>
      <c r="D409" s="4">
        <v>12.5</v>
      </c>
    </row>
    <row r="410" spans="1:4" x14ac:dyDescent="0.25">
      <c r="A410" t="s">
        <v>89</v>
      </c>
      <c r="B410" s="2" t="s">
        <v>4</v>
      </c>
      <c r="C410" s="2">
        <v>2020</v>
      </c>
      <c r="D410" s="4">
        <v>12.6</v>
      </c>
    </row>
    <row r="411" spans="1:4" x14ac:dyDescent="0.25">
      <c r="A411" t="s">
        <v>89</v>
      </c>
      <c r="B411" s="2" t="s">
        <v>5</v>
      </c>
      <c r="C411" s="2">
        <v>2020</v>
      </c>
      <c r="D411" s="4">
        <v>12.5</v>
      </c>
    </row>
    <row r="412" spans="1:4" x14ac:dyDescent="0.25">
      <c r="A412" t="s">
        <v>90</v>
      </c>
      <c r="B412" s="2" t="s">
        <v>1</v>
      </c>
      <c r="C412" s="2">
        <v>2019</v>
      </c>
      <c r="D412" s="4">
        <v>13.1</v>
      </c>
    </row>
    <row r="413" spans="1:4" x14ac:dyDescent="0.25">
      <c r="A413" t="s">
        <v>90</v>
      </c>
      <c r="B413" s="2" t="s">
        <v>2</v>
      </c>
      <c r="C413" s="2">
        <v>2019</v>
      </c>
      <c r="D413" s="4">
        <v>13.4</v>
      </c>
    </row>
    <row r="414" spans="1:4" x14ac:dyDescent="0.25">
      <c r="A414" t="s">
        <v>90</v>
      </c>
      <c r="B414" s="2" t="s">
        <v>3</v>
      </c>
      <c r="C414" s="2">
        <v>2019</v>
      </c>
      <c r="D414" s="4">
        <v>13.3</v>
      </c>
    </row>
    <row r="415" spans="1:4" x14ac:dyDescent="0.25">
      <c r="A415" t="s">
        <v>90</v>
      </c>
      <c r="B415" s="2" t="s">
        <v>4</v>
      </c>
      <c r="C415" s="2">
        <v>2019</v>
      </c>
      <c r="D415" s="4">
        <v>13.2</v>
      </c>
    </row>
    <row r="416" spans="1:4" x14ac:dyDescent="0.25">
      <c r="A416" t="s">
        <v>90</v>
      </c>
      <c r="B416" s="2" t="s">
        <v>5</v>
      </c>
      <c r="C416" s="2">
        <v>2019</v>
      </c>
      <c r="D416" s="4">
        <v>13.1</v>
      </c>
    </row>
    <row r="417" spans="1:4" x14ac:dyDescent="0.25">
      <c r="A417" t="s">
        <v>90</v>
      </c>
      <c r="B417" s="2" t="s">
        <v>1</v>
      </c>
      <c r="C417" s="2">
        <v>2020</v>
      </c>
      <c r="D417" s="4">
        <v>12.9</v>
      </c>
    </row>
    <row r="418" spans="1:4" x14ac:dyDescent="0.25">
      <c r="A418" t="s">
        <v>90</v>
      </c>
      <c r="B418" s="2" t="s">
        <v>2</v>
      </c>
      <c r="C418" s="2">
        <v>2020</v>
      </c>
      <c r="D418" s="4">
        <v>12.7</v>
      </c>
    </row>
    <row r="419" spans="1:4" x14ac:dyDescent="0.25">
      <c r="A419" t="s">
        <v>90</v>
      </c>
      <c r="B419" s="2" t="s">
        <v>3</v>
      </c>
      <c r="C419" s="2">
        <v>2020</v>
      </c>
      <c r="D419" s="4">
        <v>12.9</v>
      </c>
    </row>
    <row r="420" spans="1:4" x14ac:dyDescent="0.25">
      <c r="A420" t="s">
        <v>90</v>
      </c>
      <c r="B420" s="2" t="s">
        <v>4</v>
      </c>
      <c r="C420" s="2">
        <v>2020</v>
      </c>
      <c r="D420" s="4">
        <v>12.9</v>
      </c>
    </row>
    <row r="421" spans="1:4" x14ac:dyDescent="0.25">
      <c r="A421" t="s">
        <v>90</v>
      </c>
      <c r="B421" s="2" t="s">
        <v>5</v>
      </c>
      <c r="C421" s="2">
        <v>2020</v>
      </c>
      <c r="D421" s="4">
        <v>13</v>
      </c>
    </row>
  </sheetData>
  <sheetProtection algorithmName="SHA-512" hashValue="hqpeGLdYMlwabXw6CkxhqlibrPg1X9b959v559w2UNO1UByKugJcM+bYF+8ZCmLHgpGkDj7gfuLRYMdiOi5FzQ==" saltValue="LClDeha0JqFzCCAsoCGoiQ==" spinCount="100000" sheet="1" objects="1" scenarios="1"/>
  <autoFilter ref="A1:D421" xr:uid="{E0A81ADB-7A5A-49E4-9BE8-DD1E56B86435}"/>
  <phoneticPr fontId="9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1D0F-0466-413D-BCD8-A6F0891ADF97}">
  <dimension ref="A2:V46"/>
  <sheetViews>
    <sheetView showGridLines="0" workbookViewId="0">
      <selection activeCell="L12" sqref="L12"/>
    </sheetView>
  </sheetViews>
  <sheetFormatPr defaultRowHeight="15" x14ac:dyDescent="0.25"/>
  <cols>
    <col min="1" max="1" width="23.42578125" style="21" bestFit="1" customWidth="1"/>
    <col min="2" max="2" width="6.85546875" style="55" bestFit="1" customWidth="1"/>
    <col min="3" max="6" width="5.42578125" style="55" customWidth="1"/>
    <col min="7" max="7" width="6.85546875" style="55" bestFit="1" customWidth="1"/>
    <col min="8" max="11" width="5.42578125" style="55" customWidth="1"/>
    <col min="12" max="12" width="4.5703125" style="21" bestFit="1" customWidth="1"/>
    <col min="13" max="13" width="9.85546875" style="21" bestFit="1" customWidth="1"/>
    <col min="14" max="14" width="10.7109375" style="21" bestFit="1" customWidth="1"/>
    <col min="15" max="16384" width="9.140625" style="21"/>
  </cols>
  <sheetData>
    <row r="2" spans="1:22" x14ac:dyDescent="0.25">
      <c r="A2" s="53" t="s">
        <v>10</v>
      </c>
      <c r="B2" s="54" t="s">
        <v>11</v>
      </c>
      <c r="M2" s="56" t="s">
        <v>12</v>
      </c>
    </row>
    <row r="3" spans="1:22" x14ac:dyDescent="0.25">
      <c r="B3" s="55">
        <v>2019</v>
      </c>
      <c r="G3" s="55">
        <v>2020</v>
      </c>
      <c r="M3" s="55">
        <v>2019</v>
      </c>
      <c r="N3" s="55">
        <v>2019</v>
      </c>
      <c r="O3" s="55">
        <v>2019</v>
      </c>
      <c r="P3" s="55">
        <v>2019</v>
      </c>
      <c r="Q3" s="55">
        <v>2019</v>
      </c>
      <c r="R3" s="55">
        <v>2020</v>
      </c>
      <c r="S3" s="55">
        <v>2020</v>
      </c>
      <c r="T3" s="55">
        <v>2020</v>
      </c>
      <c r="U3" s="55">
        <v>2020</v>
      </c>
      <c r="V3" s="55">
        <v>2020</v>
      </c>
    </row>
    <row r="4" spans="1:22" x14ac:dyDescent="0.25">
      <c r="A4" s="53" t="s">
        <v>9</v>
      </c>
      <c r="B4" s="55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1</v>
      </c>
      <c r="H4" s="55" t="s">
        <v>2</v>
      </c>
      <c r="I4" s="55" t="s">
        <v>3</v>
      </c>
      <c r="J4" s="55" t="s">
        <v>4</v>
      </c>
      <c r="K4" s="55" t="s">
        <v>5</v>
      </c>
      <c r="M4" s="55" t="s">
        <v>1</v>
      </c>
      <c r="N4" s="55" t="s">
        <v>2</v>
      </c>
      <c r="O4" s="55" t="s">
        <v>3</v>
      </c>
      <c r="P4" s="55" t="s">
        <v>4</v>
      </c>
      <c r="Q4" s="55" t="s">
        <v>5</v>
      </c>
      <c r="R4" s="55" t="s">
        <v>1</v>
      </c>
      <c r="S4" s="55" t="s">
        <v>2</v>
      </c>
      <c r="T4" s="55" t="s">
        <v>3</v>
      </c>
      <c r="U4" s="55" t="s">
        <v>4</v>
      </c>
      <c r="V4" s="55" t="s">
        <v>5</v>
      </c>
    </row>
    <row r="5" spans="1:22" x14ac:dyDescent="0.25">
      <c r="A5" s="57" t="s">
        <v>50</v>
      </c>
      <c r="B5" s="58">
        <v>12.2</v>
      </c>
      <c r="C5" s="58">
        <v>12.1</v>
      </c>
      <c r="D5" s="58">
        <v>12.2</v>
      </c>
      <c r="E5" s="58">
        <v>12.2</v>
      </c>
      <c r="F5" s="58">
        <v>12.3</v>
      </c>
      <c r="G5" s="58">
        <v>11.9</v>
      </c>
      <c r="H5" s="58">
        <v>11.5</v>
      </c>
      <c r="I5" s="58">
        <v>11.5</v>
      </c>
      <c r="J5" s="58">
        <v>11.4</v>
      </c>
      <c r="K5" s="58">
        <v>11.7</v>
      </c>
      <c r="M5" s="59">
        <f>AVERAGEIFS(Dados!$D:$D,Dados!$B:$B,TD!M$4,Dados!$C:$C,TD!M$3)</f>
        <v>11.314814814814817</v>
      </c>
      <c r="N5" s="59">
        <f>AVERAGEIFS(Dados!$D:$D,Dados!$B:$B,TD!N$4,Dados!$C:$C,TD!N$3)</f>
        <v>11.12962962962963</v>
      </c>
      <c r="O5" s="59">
        <f>AVERAGEIFS(Dados!$D:$D,Dados!$B:$B,TD!O$4,Dados!$C:$C,TD!O$3)</f>
        <v>10.955555555555556</v>
      </c>
      <c r="P5" s="59">
        <f>AVERAGEIFS(Dados!$D:$D,Dados!$B:$B,TD!P$4,Dados!$C:$C,TD!P$3)</f>
        <v>11.081481481481481</v>
      </c>
      <c r="Q5" s="59">
        <f>AVERAGEIFS(Dados!$D:$D,Dados!$B:$B,TD!Q$4,Dados!$C:$C,TD!Q$3)</f>
        <v>11.251851851851855</v>
      </c>
      <c r="R5" s="59">
        <f>AVERAGEIFS(Dados!$D:$D,Dados!$B:$B,TD!R$4,Dados!$C:$C,TD!R$3)</f>
        <v>10.957142857142859</v>
      </c>
      <c r="S5" s="59">
        <f>AVERAGEIFS(Dados!$D:$D,Dados!$B:$B,TD!S$4,Dados!$C:$C,TD!S$3)</f>
        <v>10.439024390243903</v>
      </c>
      <c r="T5" s="59">
        <f>AVERAGEIFS(Dados!$D:$D,Dados!$B:$B,TD!T$4,Dados!$C:$C,TD!T$3)</f>
        <v>10.329268292682926</v>
      </c>
      <c r="U5" s="59">
        <f>AVERAGEIFS(Dados!$D:$D,Dados!$B:$B,TD!U$4,Dados!$C:$C,TD!U$3)</f>
        <v>10.295121951219512</v>
      </c>
      <c r="V5" s="59">
        <f>AVERAGEIFS(Dados!$D:$D,Dados!$B:$B,TD!V$4,Dados!$C:$C,TD!V$3)</f>
        <v>10.892857142857142</v>
      </c>
    </row>
    <row r="6" spans="1:22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22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Q7" s="55" t="s">
        <v>14</v>
      </c>
      <c r="R7" s="60">
        <f>R5/M5-1</f>
        <v>-3.1610942249240104E-2</v>
      </c>
      <c r="S7" s="60">
        <f>S5/N5-1</f>
        <v>-6.205105312284398E-2</v>
      </c>
      <c r="T7" s="60">
        <f>T5/O5-1</f>
        <v>-5.7166180181071669E-2</v>
      </c>
      <c r="U7" s="60">
        <f>U5/P5-1</f>
        <v>-7.0961588626581418E-2</v>
      </c>
      <c r="V7" s="60">
        <f>V5/Q5-1</f>
        <v>-3.1905388883664343E-2</v>
      </c>
    </row>
    <row r="8" spans="1:22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Q8" s="55" t="s">
        <v>13</v>
      </c>
      <c r="R8" s="59">
        <f>R5-M5</f>
        <v>-0.35767195767195759</v>
      </c>
      <c r="S8" s="59">
        <f>S5-N5</f>
        <v>-0.69060523938572693</v>
      </c>
      <c r="T8" s="59">
        <f>T5-O5</f>
        <v>-0.62628726287262992</v>
      </c>
      <c r="U8" s="59">
        <f>U5-P5</f>
        <v>-0.78635953026196859</v>
      </c>
      <c r="V8" s="59">
        <f>V5-Q5</f>
        <v>-0.35899470899471275</v>
      </c>
    </row>
    <row r="9" spans="1:22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22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56" t="s">
        <v>15</v>
      </c>
    </row>
    <row r="11" spans="1:22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55">
        <v>2021</v>
      </c>
      <c r="N11" s="55">
        <v>2021</v>
      </c>
      <c r="O11" s="55">
        <v>2021</v>
      </c>
      <c r="P11" s="55">
        <v>2021</v>
      </c>
      <c r="Q11" s="55">
        <v>2021</v>
      </c>
      <c r="R11" s="55">
        <v>2022</v>
      </c>
      <c r="S11" s="55">
        <v>2022</v>
      </c>
      <c r="T11" s="55">
        <v>2022</v>
      </c>
      <c r="U11" s="55">
        <v>2022</v>
      </c>
      <c r="V11" s="55">
        <v>2022</v>
      </c>
    </row>
    <row r="12" spans="1:22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55" t="s">
        <v>1</v>
      </c>
      <c r="N12" s="55" t="s">
        <v>2</v>
      </c>
      <c r="O12" s="55" t="s">
        <v>3</v>
      </c>
      <c r="P12" s="55" t="s">
        <v>4</v>
      </c>
      <c r="Q12" s="55" t="s">
        <v>5</v>
      </c>
      <c r="R12" s="55" t="s">
        <v>1</v>
      </c>
      <c r="S12" s="55" t="s">
        <v>2</v>
      </c>
      <c r="T12" s="55" t="s">
        <v>3</v>
      </c>
      <c r="U12" s="55" t="s">
        <v>4</v>
      </c>
      <c r="V12" s="55" t="s">
        <v>5</v>
      </c>
    </row>
    <row r="13" spans="1:22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M13" s="59">
        <f>G5*(1+(G5/B5-1))</f>
        <v>11.607377049180329</v>
      </c>
      <c r="N13" s="59">
        <f>H5*(1+(H5/C5-1))</f>
        <v>10.929752066115704</v>
      </c>
      <c r="O13" s="59">
        <f>I5*(1+(I5/D5-1))</f>
        <v>10.840163934426229</v>
      </c>
      <c r="P13" s="59">
        <f>J5*(1+(J5/E5-1))</f>
        <v>10.652459016393443</v>
      </c>
      <c r="Q13" s="59">
        <f>K5*(1+(K5/F5-1))</f>
        <v>11.129268292682925</v>
      </c>
      <c r="R13" s="59">
        <f>M13*(1+(M13/G5-1))</f>
        <v>11.321949744692288</v>
      </c>
      <c r="S13" s="59">
        <f>N13*(1+(N13/H5-1))</f>
        <v>10.387780889283521</v>
      </c>
      <c r="T13" s="59">
        <f>O13*(1+(O13/I5-1))</f>
        <v>10.218187315237838</v>
      </c>
      <c r="U13" s="59">
        <f>P13*(1+(P13/J5-1))</f>
        <v>9.9539371136791193</v>
      </c>
      <c r="V13" s="59">
        <f>Q13*(1+(Q13/K5-1))</f>
        <v>10.586377156454487</v>
      </c>
    </row>
    <row r="14" spans="1:22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22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22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N16" s="61">
        <v>2019</v>
      </c>
      <c r="O16" s="61">
        <v>2020</v>
      </c>
      <c r="P16" s="61">
        <v>2021</v>
      </c>
      <c r="Q16" s="61">
        <v>2022</v>
      </c>
      <c r="R16" s="55"/>
    </row>
    <row r="17" spans="2:18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61" t="s">
        <v>1</v>
      </c>
      <c r="N17" s="58">
        <f>B5</f>
        <v>12.2</v>
      </c>
      <c r="O17" s="58">
        <f>G5</f>
        <v>11.9</v>
      </c>
      <c r="R17" s="62"/>
    </row>
    <row r="18" spans="2:18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M18" s="61" t="s">
        <v>19</v>
      </c>
      <c r="N18" s="21" t="e">
        <f>NA()</f>
        <v>#N/A</v>
      </c>
      <c r="O18" s="58">
        <f>O17</f>
        <v>11.9</v>
      </c>
      <c r="P18" s="58">
        <f>M13</f>
        <v>11.607377049180329</v>
      </c>
      <c r="Q18" s="58">
        <f>R13</f>
        <v>11.321949744692288</v>
      </c>
    </row>
    <row r="19" spans="2:18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61" t="s">
        <v>2</v>
      </c>
      <c r="N19" s="58">
        <f>C5</f>
        <v>12.1</v>
      </c>
      <c r="O19" s="58">
        <f>H5</f>
        <v>11.5</v>
      </c>
    </row>
    <row r="20" spans="2:18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M20" s="61" t="s">
        <v>20</v>
      </c>
      <c r="N20" s="21" t="e">
        <f>NA()</f>
        <v>#N/A</v>
      </c>
      <c r="O20" s="58">
        <f>O19</f>
        <v>11.5</v>
      </c>
      <c r="P20" s="59">
        <f>N13</f>
        <v>10.929752066115704</v>
      </c>
      <c r="Q20" s="59">
        <f>S13</f>
        <v>10.387780889283521</v>
      </c>
    </row>
    <row r="21" spans="2:18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M21" s="61" t="s">
        <v>3</v>
      </c>
      <c r="N21" s="58">
        <f>D5</f>
        <v>12.2</v>
      </c>
      <c r="O21" s="58">
        <f>I5</f>
        <v>11.5</v>
      </c>
    </row>
    <row r="22" spans="2:18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M22" s="61" t="s">
        <v>21</v>
      </c>
      <c r="N22" s="21" t="e">
        <f>NA()</f>
        <v>#N/A</v>
      </c>
      <c r="O22" s="58">
        <f>O21</f>
        <v>11.5</v>
      </c>
      <c r="P22" s="59">
        <f>O13</f>
        <v>10.840163934426229</v>
      </c>
      <c r="Q22" s="59">
        <f>T13</f>
        <v>10.218187315237838</v>
      </c>
    </row>
    <row r="23" spans="2:18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M23" s="61" t="s">
        <v>4</v>
      </c>
      <c r="N23" s="58">
        <f>E5</f>
        <v>12.2</v>
      </c>
      <c r="O23" s="58">
        <f>J5</f>
        <v>11.4</v>
      </c>
    </row>
    <row r="24" spans="2:18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M24" s="61" t="s">
        <v>22</v>
      </c>
      <c r="N24" s="21" t="e">
        <f>NA()</f>
        <v>#N/A</v>
      </c>
      <c r="O24" s="58">
        <f>O23</f>
        <v>11.4</v>
      </c>
      <c r="P24" s="59">
        <f>P13</f>
        <v>10.652459016393443</v>
      </c>
      <c r="Q24" s="59">
        <f>U13</f>
        <v>9.9539371136791193</v>
      </c>
    </row>
    <row r="25" spans="2:18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M25" s="61" t="s">
        <v>5</v>
      </c>
      <c r="N25" s="58">
        <f>F5</f>
        <v>12.3</v>
      </c>
      <c r="O25" s="58">
        <f>K5</f>
        <v>11.7</v>
      </c>
    </row>
    <row r="26" spans="2:18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M26" s="61" t="s">
        <v>23</v>
      </c>
      <c r="N26" s="21" t="e">
        <f>NA()</f>
        <v>#N/A</v>
      </c>
      <c r="O26" s="58">
        <f>O25</f>
        <v>11.7</v>
      </c>
      <c r="P26" s="59">
        <f>Q13</f>
        <v>11.129268292682925</v>
      </c>
      <c r="Q26" s="59">
        <f>V13</f>
        <v>10.586377156454487</v>
      </c>
    </row>
    <row r="27" spans="2:18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8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8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8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8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2:18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2:11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2:11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2:11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2:1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2:1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2:1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2:1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2:11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2:11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2:11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2:11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2:11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</row>
  </sheetData>
  <sheetProtection algorithmName="SHA-512" hashValue="uD7Wf6p7V7cfLmQ0NWRw8YIpbRuINj0I1HQFwY/DnamLNnhsKtuoAwwsZyCbuDQMcPHfneue/rFoigadPPKMcQ==" saltValue="XwpG2oG5GtFo4nYZdlRgdQ==" spinCount="100000" sheet="1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Painel</vt:lpstr>
      <vt:lpstr>Analítico</vt:lpstr>
      <vt:lpstr>Dados</vt:lpstr>
      <vt:lpstr>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2020-11-06T18:51:26Z</dcterms:created>
  <dcterms:modified xsi:type="dcterms:W3CDTF">2021-02-08T18:26:21Z</dcterms:modified>
</cp:coreProperties>
</file>